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codeName="DieseArbeitsmappe"/>
  <bookViews>
    <workbookView xWindow="65428" yWindow="65428" windowWidth="23256" windowHeight="13896" activeTab="0"/>
  </bookViews>
  <sheets>
    <sheet name="Anlage zum Antrag" sheetId="20" r:id="rId1"/>
    <sheet name="Anlage zum Verwendungsnachweis" sheetId="21" r:id="rId2"/>
  </sheets>
  <definedNames>
    <definedName name="_xlnm.Print_Area" localSheetId="0">'Anlage zum Antrag'!$A$1:$J$485</definedName>
    <definedName name="_xlnm.Print_Area" localSheetId="1">'Anlage zum Verwendungsnachweis'!$A$1:$J$349</definedName>
  </definedNames>
  <calcPr calcId="191029"/>
  <extLst/>
</workbook>
</file>

<file path=xl/comments1.xml><?xml version="1.0" encoding="utf-8"?>
<comments xmlns="http://schemas.openxmlformats.org/spreadsheetml/2006/main">
  <authors>
    <author>Heilken, Martin</author>
    <author>Schürmann, Heiko</author>
    <author>MAHE3600</author>
    <author>Ute Elberfeld</author>
  </authors>
  <commentList>
    <comment ref="B15" authorId="0">
      <text>
        <r>
          <rPr>
            <sz val="9"/>
            <rFont val="Segoe UI"/>
            <family val="2"/>
          </rPr>
          <t xml:space="preserve">
Seit dem Erl. d. MULNV vom 23.02.2022 kann eine Förderung von Maßnahmen nach Nr. 2.1.1 oder 2.2.2 der Ex-RL (nur noch) «</t>
        </r>
        <r>
          <rPr>
            <sz val="9"/>
            <rFont val="Segoe UI"/>
            <family val="2"/>
          </rPr>
          <t xml:space="preserve"> in Ausnahmefällen erfolgen, wenn in besonderen Situationen aufgrund erhöhter Holzerntekosten, die durch die Lage des Nadelholzbestandes oder das Gelände begründet sind, nicht mit einem positiven erntekostenfreien Holzerlös gerechnet werden kann. Das kann unter anderem bei Hiebsmaßnahmen in steilem oder feuchtem bis nassem Gelände der Fall sein (z.B. Steilhänge, Moorränder, Bruchwälder). ... Bei Maßnahmen an Verkehrsween oder Bebauung ist eine </t>
        </r>
        <r>
          <rPr>
            <b/>
            <sz val="9"/>
            <rFont val="Segoe UI"/>
            <family val="2"/>
          </rPr>
          <t>Förderung nach [Nr.] 2.1.3 [der Ex-RL]</t>
        </r>
        <r>
          <rPr>
            <sz val="9"/>
            <rFont val="Segoe UI"/>
            <family val="2"/>
          </rPr>
          <t xml:space="preserve"> weiterhin ungeschränkt möglich. ... 
Die Förderung von Förderanträgen, für die der [VZM] gewährt wurde, ist auf der Grundlage des Erlasses vom 09.02.2022 weiterhin möglich. »</t>
        </r>
      </text>
    </comment>
    <comment ref="B18" authorId="0">
      <text>
        <r>
          <rPr>
            <sz val="9"/>
            <rFont val="Segoe UI"/>
            <family val="2"/>
          </rPr>
          <t xml:space="preserve">
Seit dem Erl. d. MULNV vom 23.02.2022 kann eine Förderung von Maßnahmen nach Nr. 2.1.1 oder 2.2.2 der Ex-RL (nur noch) «</t>
        </r>
        <r>
          <rPr>
            <sz val="9"/>
            <rFont val="Segoe UI"/>
            <family val="2"/>
          </rPr>
          <t xml:space="preserve"> in Ausnahmefällen erfolgen, wenn in besonderen Situationen aufgrund erhöhter Holzerntekosten, die durch die Lage des Nadelholzbestandes oder das Gelände begründet sind, nicht mit einem positiven erntekostenfreien Holzerlös gerechnet werden kann. Das kann unter anderem bei Hiebsmaßnahmen in steilem oder feuchtem bis nassem Gelände der Fall sein (z.B. Steilhänge, Moorränder, Bruchwälder). ... Bei Maßnahmen an Verkehrsween oder Bebauung ist eine </t>
        </r>
        <r>
          <rPr>
            <b/>
            <sz val="9"/>
            <rFont val="Segoe UI"/>
            <family val="2"/>
          </rPr>
          <t>Förderung nach [Nr.] 2.1.3 [der Ex-RL]</t>
        </r>
        <r>
          <rPr>
            <sz val="9"/>
            <rFont val="Segoe UI"/>
            <family val="2"/>
          </rPr>
          <t xml:space="preserve"> weiterhin ungeschränkt möglich. ... 
Die Förderung von Förderanträgen, für die der [VZM] gewährt wurde, ist auf der Grundlage des Erlasses vom 09.02.2022 weiterhin möglich. »</t>
        </r>
      </text>
    </comment>
    <comment ref="B21" authorId="0">
      <text>
        <r>
          <rPr>
            <sz val="9"/>
            <rFont val="Segoe UI"/>
            <family val="2"/>
          </rPr>
          <t xml:space="preserve">
Seit dem Erl. d. MULNV vom 23.02.2022 kann eine Förderung von Maßnahmen nach Nr. 2.1.1 oder 2.2.2 der Ex-RL (nur noch) «</t>
        </r>
        <r>
          <rPr>
            <sz val="9"/>
            <rFont val="Segoe UI"/>
            <family val="2"/>
          </rPr>
          <t xml:space="preserve"> in Ausnahmefällen erfolgen, wenn in besonderen Situationen aufgrund erhöhter Holzerntekosten, die durch die Lage des Nadelholzbestandes oder das Gelände begründet sind, nicht mit einem positiven erntekostenfreien Holzerlös gerechnet werden kann. Das kann unter anderem bei Hiebsmaßnahmen in steilem oder feuchtem bis nassem Gelände der Fall sein (z.B. Steilhänge, Moorränder, Bruchwälder). ... Bei Maßnahmen an Verkehrsween oder Bebauung ist eine </t>
        </r>
        <r>
          <rPr>
            <b/>
            <sz val="9"/>
            <rFont val="Segoe UI"/>
            <family val="2"/>
          </rPr>
          <t>Förderung nach [Nr.] 2.1.3 [der Ex-RL]</t>
        </r>
        <r>
          <rPr>
            <sz val="9"/>
            <rFont val="Segoe UI"/>
            <family val="2"/>
          </rPr>
          <t xml:space="preserve"> weiterhin ungeschränkt möglich. ... 
Die Förderung von Förderanträgen, für die der [VZM] gewährt wurde, ist auf der Grundlage des Erlasses vom 09.02.2022 weiterhin möglich. »</t>
        </r>
      </text>
    </comment>
    <comment ref="B24" authorId="0">
      <text>
        <r>
          <rPr>
            <sz val="9"/>
            <rFont val="Segoe UI"/>
            <family val="2"/>
          </rPr>
          <t xml:space="preserve">
Seit dem Erl. d. MULNV vom 23.02.2022 kann eine Förderung von Maßnahmen nach Nr. 2.1.1 oder 2.2.2 der Ex-RL (nur noch) «</t>
        </r>
        <r>
          <rPr>
            <sz val="9"/>
            <rFont val="Segoe UI"/>
            <family val="2"/>
          </rPr>
          <t xml:space="preserve"> in Ausnahmefällen erfolgen, wenn in besonderen Situationen aufgrund erhöhter Holzerntekosten, die durch die Lage des Nadelholzbestandes oder das Gelände begründet sind, nicht mit einem positiven erntekostenfreien Holzerlös gerechnet werden kann. Das kann unter anderem bei Hiebsmaßnahmen in steilem oder feuchtem bis nassem Gelände der Fall sein (z.B. Steilhänge, Moorränder, Bruchwälder). ... Bei Maßnahmen an Verkehrsween oder Bebauung ist eine </t>
        </r>
        <r>
          <rPr>
            <b/>
            <sz val="9"/>
            <rFont val="Segoe UI"/>
            <family val="2"/>
          </rPr>
          <t>Förderung nach [Nr.] 2.1.3 [der Ex-RL]</t>
        </r>
        <r>
          <rPr>
            <sz val="9"/>
            <rFont val="Segoe UI"/>
            <family val="2"/>
          </rPr>
          <t xml:space="preserve"> weiterhin ungeschränkt möglich. ... 
Die Förderung von Förderanträgen, für die der [VZM] gewährt wurde, ist auf der Grundlage des Erlasses vom 09.02.2022 weiterhin möglich. »</t>
        </r>
      </text>
    </comment>
    <comment ref="G72" authorId="1">
      <text>
        <r>
          <rPr>
            <b/>
            <sz val="9"/>
            <rFont val="Segoe UI"/>
            <family val="2"/>
          </rPr>
          <t>Schürmann, Heiko:</t>
        </r>
        <r>
          <rPr>
            <sz val="9"/>
            <rFont val="Segoe UI"/>
            <family val="2"/>
          </rPr>
          <t xml:space="preserve">
Bitte den ursprünglich bewilligten WET eintrage.
Ein Wechsel des WET ist  in begründeten Ausnahmefällen zulässig (Nr. 6.6, Abs. 2)</t>
        </r>
      </text>
    </comment>
    <comment ref="C78" authorId="0">
      <text>
        <r>
          <rPr>
            <b/>
            <sz val="9"/>
            <rFont val="Segoe UI"/>
            <family val="2"/>
          </rPr>
          <t xml:space="preserve">Anmerkung: 
</t>
        </r>
        <r>
          <rPr>
            <sz val="9"/>
            <rFont val="Segoe UI"/>
            <family val="2"/>
          </rPr>
          <t xml:space="preserve">
«Förderfähig sind folgende Maßnahmen zur bestandes- und bodenschonenden Räumung und Vorbereitung von durch Extremwetterereignisse und deren Folgen geschädigten Flächen.
[...]
2.1.2 
Flächenräumung mit Materialkonzentration im erforderlichen Umfang auf der Arbeitstrasse oder am Weg ohne flächiges Befahren»</t>
        </r>
      </text>
    </comment>
    <comment ref="F78" authorId="2">
      <text>
        <r>
          <rPr>
            <b/>
            <sz val="8"/>
            <rFont val="Tahoma"/>
            <family val="2"/>
          </rPr>
          <t xml:space="preserve">Anmerkung:
</t>
        </r>
        <r>
          <rPr>
            <sz val="8"/>
            <rFont val="Tahoma"/>
            <family val="2"/>
          </rPr>
          <t xml:space="preserve">
tatsächliche Fläche in ha </t>
        </r>
        <r>
          <rPr>
            <u val="single"/>
            <sz val="8"/>
            <rFont val="Tahoma"/>
            <family val="2"/>
          </rPr>
          <t>laut Antrag</t>
        </r>
        <r>
          <rPr>
            <sz val="8"/>
            <rFont val="Tahoma"/>
            <family val="2"/>
          </rPr>
          <t xml:space="preserve"> eingeben </t>
        </r>
      </text>
    </comment>
    <comment ref="I78" authorId="2">
      <text>
        <r>
          <rPr>
            <b/>
            <sz val="8"/>
            <rFont val="Tahoma"/>
            <family val="2"/>
          </rPr>
          <t xml:space="preserve">Anmerkung:
</t>
        </r>
        <r>
          <rPr>
            <sz val="8"/>
            <rFont val="Tahoma"/>
            <family val="2"/>
          </rPr>
          <t xml:space="preserve">
Förderbetrag = 1.200 EUR je ha</t>
        </r>
      </text>
    </comment>
    <comment ref="E80" authorId="1">
      <text>
        <r>
          <rPr>
            <b/>
            <sz val="9"/>
            <rFont val="Segoe UI"/>
            <family val="2"/>
          </rPr>
          <t xml:space="preserve">Anmerkung:
</t>
        </r>
        <r>
          <rPr>
            <sz val="9"/>
            <rFont val="Segoe UI"/>
            <family val="2"/>
          </rPr>
          <t xml:space="preserve">maximal zulässiger Wert für Bestockungsgrad ist 1,0. Geringeren Wert z.B. als 0,7 eingeben.
Gesamter </t>
        </r>
        <r>
          <rPr>
            <u val="single"/>
            <sz val="9"/>
            <rFont val="Segoe UI"/>
            <family val="2"/>
          </rPr>
          <t>befallener</t>
        </r>
        <r>
          <rPr>
            <sz val="9"/>
            <rFont val="Segoe UI"/>
            <family val="2"/>
          </rPr>
          <t xml:space="preserve"> Flächenbestandteil vor Maßnahmendurchführung.
«[Nr.] 6.2 [der Extremwetter-RL]
Bei Maßnahmen, bei denen die Zuwendung als Festbetrag je Hektar gewährt wird, ist die Größe der Fläche mittels digitaler Karten (GPS oder einer anderen anerkannten Methode) nachvollziehbar zu ermitteln. 
[...] 
Darüber hinaus ist bei diesen Maßnahmen der Bestockungsgrad des befallenen Bestandesteils, sofern dieser unter 1,0 liegt, auf eine Stelle nach dem Komma zu ermitteln und bei der Berechnung des Zuschusses zu berücksichtigen.»
</t>
        </r>
      </text>
    </comment>
    <comment ref="C90" authorId="0">
      <text>
        <r>
          <rPr>
            <b/>
            <sz val="9"/>
            <rFont val="Segoe UI"/>
            <family val="2"/>
          </rPr>
          <t xml:space="preserve">Anmerkung: 
</t>
        </r>
        <r>
          <rPr>
            <sz val="9"/>
            <rFont val="Segoe UI"/>
            <family val="2"/>
          </rPr>
          <t xml:space="preserve">
«Förderfähig sind folgende Maßnahmen zur bestandes- und bodenschonenden Räumung und Vorbereitung von durch Extremwetterereignisse und deren Folgen geschädigten Flächen.
[...]
2.1.3
Entnahme von Kalamitätsholz (Laub-und Nadelholz) zur Beseitigung von resultierenden Gefahren an öffentlichen Straßen, Schienenwegen sowie Bebauung,
2.1.3.1
abgesicherte Entnahme von Kalamitätsholz (Laub- und Nadelholz) zur Beseitigung von re-sultierenden Gefahren an öffentlichen Straßen, Schienenwegen und Bebauung»</t>
        </r>
      </text>
    </comment>
    <comment ref="F90" authorId="2">
      <text>
        <r>
          <rPr>
            <b/>
            <sz val="8"/>
            <rFont val="Tahoma"/>
            <family val="2"/>
          </rPr>
          <t xml:space="preserve">Anmerkung:
</t>
        </r>
        <r>
          <rPr>
            <sz val="8"/>
            <rFont val="Tahoma"/>
            <family val="2"/>
          </rPr>
          <t xml:space="preserve">
tatsächliche Festmeter </t>
        </r>
        <r>
          <rPr>
            <u val="single"/>
            <sz val="8"/>
            <rFont val="Tahoma"/>
            <family val="2"/>
          </rPr>
          <t>laut Antrag</t>
        </r>
        <r>
          <rPr>
            <sz val="8"/>
            <rFont val="Tahoma"/>
            <family val="2"/>
          </rPr>
          <t xml:space="preserve"> eingeben </t>
        </r>
      </text>
    </comment>
    <comment ref="H90" authorId="1">
      <text>
        <r>
          <rPr>
            <b/>
            <sz val="9"/>
            <rFont val="Segoe UI"/>
            <family val="2"/>
          </rPr>
          <t xml:space="preserve">Anmerkung:
</t>
        </r>
        <r>
          <rPr>
            <sz val="9"/>
            <rFont val="Segoe UI"/>
            <family val="2"/>
          </rPr>
          <t xml:space="preserve">fm aufgearbeitete Menge Rundholz
</t>
        </r>
      </text>
    </comment>
    <comment ref="I90" authorId="2">
      <text>
        <r>
          <rPr>
            <b/>
            <sz val="8"/>
            <rFont val="Tahoma"/>
            <family val="2"/>
          </rPr>
          <t>Anmerkung:</t>
        </r>
        <r>
          <rPr>
            <sz val="8"/>
            <rFont val="Tahoma"/>
            <family val="2"/>
          </rPr>
          <t xml:space="preserve">
Förderbetrag = 
8 EUR je Festmeter
aufgearbeitetes Rundholz</t>
        </r>
      </text>
    </comment>
    <comment ref="C92" authorId="0">
      <text>
        <r>
          <rPr>
            <b/>
            <sz val="9"/>
            <rFont val="Segoe UI"/>
            <family val="2"/>
          </rPr>
          <t xml:space="preserve">Anmerkung: 
</t>
        </r>
        <r>
          <rPr>
            <sz val="9"/>
            <rFont val="Segoe UI"/>
            <family val="2"/>
          </rPr>
          <t xml:space="preserve">
«Förderfähig sind folgende Maßnahmen zur bestandes- und bodenschonenden Räumung und Vorbereitung von durch Extremwetterereignisse und deren Folgen geschädigten Flächen.
[...] 2.1.3
Entnahme von Kalamitätsholz (Laub-und Nadelholz) zur Beseitigung von resultierenden Gefahren an öffentlichen Straßen, Schienenwegen sowie Bebauung,
[...] 2.1.3.2
Ausgaben für die forstfachliche Vorbereitung, Leitung und Koordinierung der Maßnahmen, die im Rahmen einer vertraglichen Vereinbarung mit qualifizierten Unternehmen entstehen.»</t>
        </r>
      </text>
    </comment>
    <comment ref="F92" authorId="2">
      <text>
        <r>
          <rPr>
            <b/>
            <sz val="8"/>
            <rFont val="Tahoma"/>
            <family val="2"/>
          </rPr>
          <t>Anmerkung:</t>
        </r>
        <r>
          <rPr>
            <sz val="8"/>
            <rFont val="Tahoma"/>
            <family val="2"/>
          </rPr>
          <t xml:space="preserve">
tatsächliche Ausgaben </t>
        </r>
        <r>
          <rPr>
            <u val="single"/>
            <sz val="8"/>
            <rFont val="Tahoma"/>
            <family val="2"/>
          </rPr>
          <t>laut Antrag</t>
        </r>
        <r>
          <rPr>
            <sz val="8"/>
            <rFont val="Tahoma"/>
            <family val="2"/>
          </rPr>
          <t xml:space="preserve"> eingeben </t>
        </r>
      </text>
    </comment>
    <comment ref="I92" authorId="2">
      <text>
        <r>
          <rPr>
            <b/>
            <sz val="8"/>
            <rFont val="Tahoma"/>
            <family val="2"/>
          </rPr>
          <t xml:space="preserve">Anmerkung:
</t>
        </r>
        <r>
          <rPr>
            <sz val="8"/>
            <rFont val="Tahoma"/>
            <family val="2"/>
          </rPr>
          <t xml:space="preserve">
Förderbetrag = 80 % der zuwendungsfähigen Ausgaben
(Umsatzsteuer nicht zuwendungsfähig)
wegen Nr. 5.4 Ex-RL keine Förderhöchstgrenze</t>
        </r>
      </text>
    </comment>
    <comment ref="C94" authorId="0">
      <text>
        <r>
          <rPr>
            <b/>
            <sz val="9"/>
            <rFont val="Segoe UI"/>
            <family val="2"/>
          </rPr>
          <t xml:space="preserve">Anmerkung: 
</t>
        </r>
        <r>
          <rPr>
            <sz val="9"/>
            <rFont val="Segoe UI"/>
            <family val="2"/>
          </rPr>
          <t xml:space="preserve">
«Förderfähig sind folgende Maßnahmen zur bestandes- und bodenschonenden Räumung und Vorbereitung von durch Extremwetterereignisse und deren Folgen geschädigten Flächen.
[...] 2.1.3
Entnahme von Kalamitätsholz (Laub-und Nadelholz) zur Beseitigung von resultierenden Gefahren an öffentlichen Straßen, Schienenwegen sowie Bebauung,
[...] 2.1.3.3
Ausgaben für die Einrichtung erforderlicher Baustellenabsicherungen für den Zeitraum der Hiebsmaßnahmen (Signalanlagen, Verkehrszeichen).»</t>
        </r>
      </text>
    </comment>
    <comment ref="F94" authorId="2">
      <text>
        <r>
          <rPr>
            <b/>
            <sz val="8"/>
            <rFont val="Tahoma"/>
            <family val="2"/>
          </rPr>
          <t>Anmerkung:</t>
        </r>
        <r>
          <rPr>
            <sz val="8"/>
            <rFont val="Tahoma"/>
            <family val="2"/>
          </rPr>
          <t xml:space="preserve">
tatsächliche Ausgaben </t>
        </r>
        <r>
          <rPr>
            <u val="single"/>
            <sz val="8"/>
            <rFont val="Tahoma"/>
            <family val="2"/>
          </rPr>
          <t>laut Antrag</t>
        </r>
        <r>
          <rPr>
            <sz val="8"/>
            <rFont val="Tahoma"/>
            <family val="2"/>
          </rPr>
          <t xml:space="preserve"> eingeben </t>
        </r>
      </text>
    </comment>
    <comment ref="I94" authorId="2">
      <text>
        <r>
          <rPr>
            <b/>
            <sz val="8"/>
            <rFont val="Tahoma"/>
            <family val="2"/>
          </rPr>
          <t xml:space="preserve">Anmerkung:
</t>
        </r>
        <r>
          <rPr>
            <sz val="8"/>
            <rFont val="Tahoma"/>
            <family val="2"/>
          </rPr>
          <t xml:space="preserve">
Förderbetrag = 80 % der zuwendungsfähigen Ausgaben
(Umsatzsteuer nicht zuwendungsfähig)
wegen Nr. 5.4 Ex-RL keine Förderhöchstgrenze</t>
        </r>
      </text>
    </comment>
    <comment ref="C113" authorId="0">
      <text>
        <r>
          <rPr>
            <b/>
            <sz val="9"/>
            <rFont val="Segoe UI"/>
            <family val="2"/>
          </rPr>
          <t xml:space="preserve">Anmerkung: 
</t>
        </r>
        <r>
          <rPr>
            <sz val="9"/>
            <rFont val="Segoe UI"/>
            <family val="2"/>
          </rPr>
          <t xml:space="preserve">
«2.2 - Insektizidfreie Waldschutzmaßnahmen zur Eindämmung und Bekämpfung von Schadorganismen sowie Maßnahmen zur Sicherung von Waldökosystemen 
[...] - Förderfähig sind folgende Waldschutzmaßnahmen sowie Ausgaben für den Kauf von geeigneten Sachmitteln für
2.2.1 - die Überwachung, Vorbeugung und insektizidfreie Bekämpfung von Schadorganismen mit Lockstoffen und andere Maßnahmen des integrierten insektizidfreien Pflanzenschutzes ...»
</t>
        </r>
      </text>
    </comment>
    <comment ref="F113" authorId="2">
      <text>
        <r>
          <rPr>
            <b/>
            <sz val="8"/>
            <rFont val="Tahoma"/>
            <family val="2"/>
          </rPr>
          <t>Anmerkung:</t>
        </r>
        <r>
          <rPr>
            <sz val="8"/>
            <rFont val="Tahoma"/>
            <family val="2"/>
          </rPr>
          <t xml:space="preserve">
tatsächliche Ausgaben </t>
        </r>
        <r>
          <rPr>
            <u val="single"/>
            <sz val="8"/>
            <rFont val="Tahoma"/>
            <family val="2"/>
          </rPr>
          <t>laut Antrag</t>
        </r>
        <r>
          <rPr>
            <sz val="8"/>
            <rFont val="Tahoma"/>
            <family val="2"/>
          </rPr>
          <t xml:space="preserve"> eingeben </t>
        </r>
      </text>
    </comment>
    <comment ref="I113" authorId="2">
      <text>
        <r>
          <rPr>
            <b/>
            <sz val="8"/>
            <rFont val="Tahoma"/>
            <family val="2"/>
          </rPr>
          <t xml:space="preserve">Anmerkung:
</t>
        </r>
        <r>
          <rPr>
            <sz val="8"/>
            <rFont val="Tahoma"/>
            <family val="2"/>
          </rPr>
          <t xml:space="preserve">
Förderbetrag = 80 % der zuwendungsfähigen Ausgaben
(Umsatzsteuer nicht zuwendungsfähig)</t>
        </r>
      </text>
    </comment>
    <comment ref="C115" authorId="0">
      <text>
        <r>
          <rPr>
            <b/>
            <sz val="9"/>
            <rFont val="Segoe UI"/>
            <family val="2"/>
          </rPr>
          <t xml:space="preserve">Anmerkung: 
</t>
        </r>
        <r>
          <rPr>
            <sz val="9"/>
            <rFont val="Segoe UI"/>
            <family val="2"/>
          </rPr>
          <t xml:space="preserve">
«2.2 - Insektizidfreie Waldschutzmaßnahmen zur Eindämmung und Bekämpfung von Schadorganismen sowie Maßnahmen zur Sicherung von Waldökosystemen 
[...] - Förderfähig sind folgende Waldschutzmaßnahmen sowie Ausgaben für den Kauf von geeigneten Sachmitteln für
[...]
2.2.3 - die Zerkleinerung oder Beseitigung von bruttauglichem oder befallenem, auf der Rückegasse oder am Weg vorkonzentriertem Schwach- und Restholz sowie Reisig durch Hacken oder Mulchen auf der Rückegasse oder am Weg, so dass die Bruttauglichkeit soweit herabgesetzt wird, dass Gefährdungen von diesem Material nicht mehr ausgehen oder nicht entstehen können, ...»
</t>
        </r>
      </text>
    </comment>
    <comment ref="F115" authorId="2">
      <text>
        <r>
          <rPr>
            <b/>
            <sz val="8"/>
            <rFont val="Tahoma"/>
            <family val="2"/>
          </rPr>
          <t xml:space="preserve">Anmerkung:
</t>
        </r>
        <r>
          <rPr>
            <sz val="8"/>
            <rFont val="Tahoma"/>
            <family val="2"/>
          </rPr>
          <t xml:space="preserve">
tatsächliche Fläche in ha </t>
        </r>
        <r>
          <rPr>
            <u val="single"/>
            <sz val="8"/>
            <rFont val="Tahoma"/>
            <family val="2"/>
          </rPr>
          <t>laut Antrag</t>
        </r>
        <r>
          <rPr>
            <sz val="8"/>
            <rFont val="Tahoma"/>
            <family val="2"/>
          </rPr>
          <t xml:space="preserve"> eingeben </t>
        </r>
      </text>
    </comment>
    <comment ref="I117" authorId="2">
      <text>
        <r>
          <rPr>
            <b/>
            <sz val="8"/>
            <rFont val="Tahoma"/>
            <family val="2"/>
          </rPr>
          <t>Anmerkung:</t>
        </r>
        <r>
          <rPr>
            <sz val="8"/>
            <rFont val="Tahoma"/>
            <family val="2"/>
          </rPr>
          <t xml:space="preserve">
Zwischenergebnis Förderbetrag = 1000 EUR je ha befallener Fläche
mal Bestockungsgrad
</t>
        </r>
      </text>
    </comment>
    <comment ref="C121" authorId="0">
      <text>
        <r>
          <rPr>
            <b/>
            <sz val="9"/>
            <rFont val="Segoe UI"/>
            <family val="2"/>
          </rPr>
          <t xml:space="preserve">Anmerkung: 
</t>
        </r>
        <r>
          <rPr>
            <sz val="9"/>
            <rFont val="Segoe UI"/>
            <family val="2"/>
          </rPr>
          <t xml:space="preserve">
«2.2 - Insektizidfreie Waldschutzmaßnahmen zur Eindämmung und Bekämpfung von Schadorganismen sowie Maßnahmen zur Sicherung von Waldökosystemen 
[...] - Förderfähig sind folgende Waldschutzmaßnahmen sowie Ausgaben für den Kauf von geeigneten Sachmitteln für
[...]
2.2.4 - das maschinelle Entrinden von Rundholz ...»
</t>
        </r>
      </text>
    </comment>
    <comment ref="F121" authorId="2">
      <text>
        <r>
          <rPr>
            <b/>
            <sz val="8"/>
            <rFont val="Tahoma"/>
            <family val="2"/>
          </rPr>
          <t xml:space="preserve">Anmerkung:
</t>
        </r>
        <r>
          <rPr>
            <sz val="8"/>
            <rFont val="Tahoma"/>
            <family val="2"/>
          </rPr>
          <t xml:space="preserve">
tatsächliche Festmeter </t>
        </r>
        <r>
          <rPr>
            <u val="single"/>
            <sz val="8"/>
            <rFont val="Tahoma"/>
            <family val="2"/>
          </rPr>
          <t>laut Antrag</t>
        </r>
        <r>
          <rPr>
            <sz val="8"/>
            <rFont val="Tahoma"/>
            <family val="2"/>
          </rPr>
          <t xml:space="preserve"> eingeben </t>
        </r>
      </text>
    </comment>
    <comment ref="H121" authorId="1">
      <text>
        <r>
          <rPr>
            <b/>
            <sz val="9"/>
            <rFont val="Segoe UI"/>
            <family val="2"/>
          </rPr>
          <t xml:space="preserve">Anmerkung:
</t>
        </r>
        <r>
          <rPr>
            <sz val="9"/>
            <rFont val="Segoe UI"/>
            <family val="2"/>
          </rPr>
          <t xml:space="preserve">fm entrindete Menge Rundholz
</t>
        </r>
      </text>
    </comment>
    <comment ref="I121" authorId="2">
      <text>
        <r>
          <rPr>
            <b/>
            <sz val="8"/>
            <rFont val="Tahoma"/>
            <family val="2"/>
          </rPr>
          <t>Anmerkung:</t>
        </r>
        <r>
          <rPr>
            <sz val="8"/>
            <rFont val="Tahoma"/>
            <family val="2"/>
          </rPr>
          <t xml:space="preserve">
Förderbetrag = 
5 EUR je Festmeter
aufgearbeitetes Rundholz</t>
        </r>
      </text>
    </comment>
    <comment ref="C123" authorId="0">
      <text>
        <r>
          <rPr>
            <b/>
            <sz val="9"/>
            <rFont val="Segoe UI"/>
            <family val="2"/>
          </rPr>
          <t xml:space="preserve">Anmerkung: 
</t>
        </r>
        <r>
          <rPr>
            <sz val="9"/>
            <rFont val="Segoe UI"/>
            <family val="2"/>
          </rPr>
          <t xml:space="preserve">
«2.2 - Insektizidfreie Waldschutzmaßnahmen zur Eindämmung und Bekämpfung von Schadorganismen sowie Maßnahmen zur Sicherung von Waldökosystemen 
[...] Förderfähig sind folgende Waldschutzmaßnahmen sowie Ausgaben für den Kauf von geeigneten Sachmitteln für
[...]
2.2.5 - den Transport von Rundholz in Rinde auf Lagerplätze.»
</t>
        </r>
      </text>
    </comment>
    <comment ref="F123" authorId="2">
      <text>
        <r>
          <rPr>
            <b/>
            <sz val="8"/>
            <rFont val="Tahoma"/>
            <family val="2"/>
          </rPr>
          <t xml:space="preserve">Anmerkung:
</t>
        </r>
        <r>
          <rPr>
            <sz val="8"/>
            <rFont val="Tahoma"/>
            <family val="2"/>
          </rPr>
          <t xml:space="preserve">
tatsächliche Festmeter </t>
        </r>
        <r>
          <rPr>
            <u val="single"/>
            <sz val="8"/>
            <rFont val="Tahoma"/>
            <family val="2"/>
          </rPr>
          <t>laut Antrag</t>
        </r>
        <r>
          <rPr>
            <sz val="8"/>
            <rFont val="Tahoma"/>
            <family val="2"/>
          </rPr>
          <t xml:space="preserve"> eingeben </t>
        </r>
      </text>
    </comment>
    <comment ref="H123" authorId="1">
      <text>
        <r>
          <rPr>
            <b/>
            <sz val="9"/>
            <rFont val="Segoe UI"/>
            <family val="2"/>
          </rPr>
          <t xml:space="preserve">Anmerkung:
</t>
        </r>
        <r>
          <rPr>
            <sz val="9"/>
            <rFont val="Segoe UI"/>
            <family val="2"/>
          </rPr>
          <t xml:space="preserve">fm transportierte Menge Rundholz
</t>
        </r>
      </text>
    </comment>
    <comment ref="I123" authorId="2">
      <text>
        <r>
          <rPr>
            <b/>
            <sz val="8"/>
            <rFont val="Tahoma"/>
            <family val="2"/>
          </rPr>
          <t>Anmerkung:</t>
        </r>
        <r>
          <rPr>
            <sz val="8"/>
            <rFont val="Tahoma"/>
            <family val="2"/>
          </rPr>
          <t xml:space="preserve">
Förderbetrag = 
4 EUR je Festmeter
aufgearbeitetes Rundholz</t>
        </r>
      </text>
    </comment>
    <comment ref="C125" authorId="0">
      <text>
        <r>
          <rPr>
            <b/>
            <sz val="9"/>
            <rFont val="Segoe UI"/>
            <family val="2"/>
          </rPr>
          <t xml:space="preserve">Anmerkung: 
</t>
        </r>
        <r>
          <rPr>
            <sz val="9"/>
            <rFont val="Segoe UI"/>
            <family val="2"/>
          </rPr>
          <t xml:space="preserve">
«2.2 - Insektizidfreie Waldschutzmaßnahmen zur Eindämmung und Bekämpfung von Schadorganismen sowie Maßnahmen zur Sicherung von Waldökosystemen 
[...]
2.2.6 - der Einsatz von geschulten Hilfskräften zum Auffinden und zur Dokumentation von Borkenkäfer-Befallsherden.»
[...]
Nr. 6.3 - zur Einstellung der Hilfskräfte
</t>
        </r>
      </text>
    </comment>
    <comment ref="F125" authorId="2">
      <text>
        <r>
          <rPr>
            <b/>
            <sz val="8"/>
            <rFont val="Tahoma"/>
            <family val="2"/>
          </rPr>
          <t xml:space="preserve">Anmerkung:
</t>
        </r>
        <r>
          <rPr>
            <sz val="8"/>
            <rFont val="Tahoma"/>
            <family val="2"/>
          </rPr>
          <t xml:space="preserve">
tatsächliche Arbeitsstunden laut Antrag eningeben</t>
        </r>
      </text>
    </comment>
    <comment ref="I125" authorId="2">
      <text>
        <r>
          <rPr>
            <b/>
            <sz val="8"/>
            <rFont val="Tahoma"/>
            <family val="2"/>
          </rPr>
          <t>Anmerkung:</t>
        </r>
        <r>
          <rPr>
            <sz val="8"/>
            <rFont val="Tahoma"/>
            <family val="2"/>
          </rPr>
          <t xml:space="preserve">
Förderbetrag = 
12 EUR je
Arbeitsstunde</t>
        </r>
      </text>
    </comment>
    <comment ref="B130" authorId="0">
      <text>
        <r>
          <rPr>
            <b/>
            <sz val="9"/>
            <rFont val="Segoe UI"/>
            <family val="2"/>
          </rPr>
          <t>Richtlinien d. MULNV v. 23.05.2019: 
«</t>
        </r>
        <r>
          <rPr>
            <sz val="9"/>
            <rFont val="Segoe UI"/>
            <family val="2"/>
          </rPr>
          <t>2.3 / Förderung von Holzlagerplätzen / Förderfähig ist die Anlage von 
Nass-und Trockenlagern zur Einlagerung von Nadelkalamitätsholz in Rinde. 
Förderfähig sind Ausgaben 
2.3.1 / a) zur Errichtung der Lagerplätze einschließlich einer Zufahrt, 
           b) den Kauf von notwendigen und geeigneten Sachmitteln, 
           c) die Miete bzw. Pacht von geeigneten Flächen für die Dauer
               von höchstens fünf Jahren,
           d) die Unterhaltung und den Betrieb der Lagerplätze für die 
               Dauer von höchstens fünf Jahren.»</t>
        </r>
      </text>
    </comment>
    <comment ref="F130" authorId="2">
      <text>
        <r>
          <rPr>
            <b/>
            <sz val="8"/>
            <rFont val="Tahoma"/>
            <family val="2"/>
          </rPr>
          <t xml:space="preserve">Anmerkung:
</t>
        </r>
        <r>
          <rPr>
            <sz val="8"/>
            <rFont val="Tahoma"/>
            <family val="2"/>
          </rPr>
          <t xml:space="preserve">
tatsächliche Ausgaben </t>
        </r>
        <r>
          <rPr>
            <u val="single"/>
            <sz val="8"/>
            <rFont val="Tahoma"/>
            <family val="2"/>
          </rPr>
          <t>laut Antrag</t>
        </r>
        <r>
          <rPr>
            <sz val="8"/>
            <rFont val="Tahoma"/>
            <family val="2"/>
          </rPr>
          <t xml:space="preserve"> eingeben </t>
        </r>
      </text>
    </comment>
    <comment ref="I130" authorId="2">
      <text>
        <r>
          <rPr>
            <b/>
            <sz val="8"/>
            <rFont val="Tahoma"/>
            <family val="2"/>
          </rPr>
          <t xml:space="preserve">Anmerkung:
</t>
        </r>
        <r>
          <rPr>
            <sz val="8"/>
            <rFont val="Tahoma"/>
            <family val="2"/>
          </rPr>
          <t xml:space="preserve">
Förderbetrag = 80 % der zuwendungsfähigen Ausgaben
(Umsatzsteuer nicht zuwendungsfähig)
wegen Nr. 5.4 Ex-RL keine Förderhöchstgrenze</t>
        </r>
      </text>
    </comment>
    <comment ref="B139" authorId="0">
      <text>
        <r>
          <rPr>
            <b/>
            <sz val="9"/>
            <rFont val="Segoe UI"/>
            <family val="2"/>
          </rPr>
          <t xml:space="preserve">Nr. 2.4.1.1
</t>
        </r>
        <r>
          <rPr>
            <sz val="8"/>
            <rFont val="Segoe UI"/>
            <family val="2"/>
          </rPr>
          <t>«Vorarbeiten wie standörtliche Untersuchungen, einschließlich der auswertung digitaler Daten und Bodenproben, naturschutzbezogener Untersuchungen … »</t>
        </r>
        <r>
          <rPr>
            <sz val="9"/>
            <rFont val="Segoe UI"/>
            <family val="2"/>
          </rPr>
          <t xml:space="preserve">
</t>
        </r>
      </text>
    </comment>
    <comment ref="F141" authorId="2">
      <text>
        <r>
          <rPr>
            <b/>
            <sz val="8"/>
            <rFont val="Tahoma"/>
            <family val="2"/>
          </rPr>
          <t xml:space="preserve">Anmerkung:
</t>
        </r>
        <r>
          <rPr>
            <sz val="8"/>
            <rFont val="Tahoma"/>
            <family val="2"/>
          </rPr>
          <t xml:space="preserve">
tatsächliche Ausgaben </t>
        </r>
        <r>
          <rPr>
            <u val="single"/>
            <sz val="8"/>
            <rFont val="Tahoma"/>
            <family val="2"/>
          </rPr>
          <t>laut Antrag</t>
        </r>
        <r>
          <rPr>
            <sz val="8"/>
            <rFont val="Tahoma"/>
            <family val="2"/>
          </rPr>
          <t xml:space="preserve"> eingeben </t>
        </r>
      </text>
    </comment>
    <comment ref="I141" authorId="2">
      <text>
        <r>
          <rPr>
            <b/>
            <sz val="8"/>
            <rFont val="Tahoma"/>
            <family val="2"/>
          </rPr>
          <t xml:space="preserve">Anmerkung:
Nr. 5.4 der Ex-RL:
</t>
        </r>
        <r>
          <rPr>
            <sz val="8"/>
            <rFont val="Tahoma"/>
            <family val="2"/>
          </rPr>
          <t xml:space="preserve">
Förderbetrag = 80 % , bei Kleinprivatwald &lt; 20 ha = 90 % der zuwendungsfähigen Ausgaben
(Umsatzsteuer nicht zuwendungsfähig)</t>
        </r>
      </text>
    </comment>
    <comment ref="B146" authorId="0">
      <text>
        <r>
          <rPr>
            <b/>
            <sz val="9"/>
            <rFont val="Segoe UI"/>
            <family val="2"/>
          </rPr>
          <t xml:space="preserve">Nr. 2.4.1.2 
</t>
        </r>
        <r>
          <rPr>
            <sz val="8"/>
            <rFont val="Segoe UI"/>
            <family val="2"/>
          </rPr>
          <t>«(…) forstfachliche Stellungnahmen und Planungen zur Bestandesbegründung sowie Leitung und Koordinierung  von Wiederbewaldungen, die gefördert werden nach Nummer 2.4.3 [der Ex-RL] »</t>
        </r>
      </text>
    </comment>
    <comment ref="F148" authorId="2">
      <text>
        <r>
          <rPr>
            <b/>
            <sz val="8"/>
            <rFont val="Tahoma"/>
            <family val="2"/>
          </rPr>
          <t xml:space="preserve">Anmerkung:
Nr. 5.4 der Ex-RL:
</t>
        </r>
        <r>
          <rPr>
            <sz val="8"/>
            <rFont val="Tahoma"/>
            <family val="2"/>
          </rPr>
          <t xml:space="preserve">
Förderbetrag = 200 EUR je ha 
(bzw. 400 EUR je ha) Wiederbewaldungsfläche,
mindestens aber 200 EUR
(bzw. 400 EUR)</t>
        </r>
      </text>
    </comment>
    <comment ref="B163" authorId="3">
      <text>
        <r>
          <rPr>
            <b/>
            <sz val="8"/>
            <rFont val="Arial"/>
            <family val="2"/>
          </rPr>
          <t xml:space="preserve">Kennziffern für Baumarten (Extremwetter-RL)                                                                max. 10 % von den Baumarten 71 bis 91 (Experimentierklausel):
</t>
        </r>
        <r>
          <rPr>
            <sz val="8"/>
            <rFont val="Arial"/>
            <family val="2"/>
          </rPr>
          <t xml:space="preserve">
                                                      &lt;80 cm     80 bis 120 cm     &gt; 120 cm                                                                              &lt;80 cm     80 bis 120 cm     &gt; 120 cm
----------------------------------------------------------------------------------------------------------------                ------------------------------------------------------------------------------------------------------------------------
Roterle                                           1                      2                       3                            Baumhasel                                           71                    72                      73
</t>
        </r>
        <r>
          <rPr>
            <u val="single"/>
            <sz val="8"/>
            <rFont val="Arial"/>
            <family val="2"/>
          </rPr>
          <t>Weiden                                          4                      5                       6</t>
        </r>
        <r>
          <rPr>
            <sz val="8"/>
            <rFont val="Arial"/>
            <family val="2"/>
          </rPr>
          <t xml:space="preserve">                            </t>
        </r>
        <r>
          <rPr>
            <u val="single"/>
            <sz val="8"/>
            <rFont val="Arial"/>
            <family val="2"/>
          </rPr>
          <t>Edelkastanie                                         74                    75                      76</t>
        </r>
        <r>
          <rPr>
            <sz val="8"/>
            <rFont val="Arial"/>
            <family val="2"/>
          </rPr>
          <t xml:space="preserve">
Hainbuche                                      7                      8                       9                            Lindenblättrige Birke                              77                    78                      79
</t>
        </r>
        <r>
          <rPr>
            <u val="single"/>
            <sz val="8"/>
            <rFont val="Arial"/>
            <family val="2"/>
          </rPr>
          <t>Rotbuche                                       10                    11                     12</t>
        </r>
        <r>
          <rPr>
            <sz val="8"/>
            <rFont val="Arial"/>
            <family val="2"/>
          </rPr>
          <t xml:space="preserve">                          </t>
        </r>
        <r>
          <rPr>
            <u val="single"/>
            <sz val="8"/>
            <rFont val="Arial"/>
            <family val="2"/>
          </rPr>
          <t>Schwarznuss                                          80                    81                      82</t>
        </r>
        <r>
          <rPr>
            <sz val="8"/>
            <rFont val="Arial"/>
            <family val="2"/>
          </rPr>
          <t xml:space="preserve">
Ahorn                                            13                    14                     15                           Riesenlebensbaum                                 83                    83                      83
</t>
        </r>
        <r>
          <rPr>
            <u val="single"/>
            <sz val="8"/>
            <rFont val="Arial"/>
            <family val="2"/>
          </rPr>
          <t>Ulme                                             16                    17                     18</t>
        </r>
        <r>
          <rPr>
            <sz val="8"/>
            <rFont val="Arial"/>
            <family val="2"/>
          </rPr>
          <t xml:space="preserve">                           </t>
        </r>
        <r>
          <rPr>
            <u val="single"/>
            <sz val="8"/>
            <rFont val="Arial"/>
            <family val="2"/>
          </rPr>
          <t>Atlaszeder                                             84                    84                      84</t>
        </r>
        <r>
          <rPr>
            <sz val="8"/>
            <rFont val="Arial"/>
            <family val="2"/>
          </rPr>
          <t xml:space="preserve">
Eberesche                                     19                    20                     21                           Libanonzeder                                         85                    85                      85
</t>
        </r>
        <r>
          <rPr>
            <u val="single"/>
            <sz val="8"/>
            <rFont val="Arial"/>
            <family val="2"/>
          </rPr>
          <t>Vogelbeer                                      22                    23                     24</t>
        </r>
        <r>
          <rPr>
            <sz val="8"/>
            <rFont val="Arial"/>
            <family val="2"/>
          </rPr>
          <t xml:space="preserve">
Stieleiche                                      25                    26                     27                           sonstiges LH                                          90                    90                      90
</t>
        </r>
        <r>
          <rPr>
            <u val="single"/>
            <sz val="8"/>
            <rFont val="Arial"/>
            <family val="2"/>
          </rPr>
          <t>Traubeneiche                                 28                    29                     30</t>
        </r>
        <r>
          <rPr>
            <sz val="8"/>
            <rFont val="Arial"/>
            <family val="2"/>
          </rPr>
          <t xml:space="preserve">                           </t>
        </r>
        <r>
          <rPr>
            <u val="single"/>
            <sz val="8"/>
            <rFont val="Arial"/>
            <family val="2"/>
          </rPr>
          <t>sonstiges NH                                          91                    91                      91</t>
        </r>
        <r>
          <rPr>
            <sz val="8"/>
            <rFont val="Arial"/>
            <family val="2"/>
          </rPr>
          <t xml:space="preserve">
Roteiche </t>
        </r>
        <r>
          <rPr>
            <b/>
            <sz val="8"/>
            <rFont val="Arial"/>
            <family val="2"/>
          </rPr>
          <t xml:space="preserve">                                </t>
        </r>
        <r>
          <rPr>
            <sz val="8"/>
            <rFont val="Arial"/>
            <family val="2"/>
          </rPr>
          <t xml:space="preserve">      31                    32                     33
</t>
        </r>
        <r>
          <rPr>
            <u val="single"/>
            <sz val="8"/>
            <rFont val="Arial"/>
            <family val="2"/>
          </rPr>
          <t>Linde                                            34                    35                     36</t>
        </r>
        <r>
          <rPr>
            <sz val="8"/>
            <rFont val="Arial"/>
            <family val="2"/>
          </rPr>
          <t xml:space="preserve">                            Douglasie                                               61
Kirsche                                         37                    38                     39                            Küstentanne                                           62
</t>
        </r>
        <r>
          <rPr>
            <u val="single"/>
            <sz val="8"/>
            <rFont val="Arial"/>
            <family val="2"/>
          </rPr>
          <t>Aspe                                            40                    41                     42</t>
        </r>
        <r>
          <rPr>
            <sz val="8"/>
            <rFont val="Arial"/>
            <family val="2"/>
          </rPr>
          <t xml:space="preserve">                           Lärche                                                     63
Wildapfel                                      43                    44                     45                           Schwarzkiefer                                           64
</t>
        </r>
        <r>
          <rPr>
            <u val="single"/>
            <sz val="8"/>
            <rFont val="Arial"/>
            <family val="2"/>
          </rPr>
          <t>Wildbirne                                      46                    47                     48</t>
        </r>
        <r>
          <rPr>
            <sz val="8"/>
            <rFont val="Arial"/>
            <family val="2"/>
          </rPr>
          <t xml:space="preserve">                           Waldkiefer                                                65
Schwarzpappel, reinartig                49                    50                     51                            Weißtanne                                              66
</t>
        </r>
        <r>
          <rPr>
            <u val="single"/>
            <sz val="8"/>
            <rFont val="Arial"/>
            <family val="2"/>
          </rPr>
          <t>Elsbeere                                       52                    53                     54</t>
        </r>
        <r>
          <rPr>
            <sz val="8"/>
            <rFont val="Arial"/>
            <family val="2"/>
          </rPr>
          <t xml:space="preserve">
Speierling                                     55                    56                     57
</t>
        </r>
        <r>
          <rPr>
            <u val="single"/>
            <sz val="8"/>
            <rFont val="Arial"/>
            <family val="2"/>
          </rPr>
          <t xml:space="preserve">Mehlbeere                                    58                    59                     60
</t>
        </r>
        <r>
          <rPr>
            <sz val="8"/>
            <rFont val="Arial"/>
            <family val="2"/>
          </rPr>
          <t xml:space="preserve">Walnuss                                       67                    68                     69
</t>
        </r>
      </text>
    </comment>
    <comment ref="B164" authorId="3">
      <text>
        <r>
          <rPr>
            <b/>
            <sz val="8"/>
            <rFont val="Arial"/>
            <family val="2"/>
          </rPr>
          <t xml:space="preserve">Kennziffern für Baumarten (Extremwetter-RL)                                                                max. 10 % von den Baumarten 71 bis 91 (Experimentierklausel):
</t>
        </r>
        <r>
          <rPr>
            <sz val="8"/>
            <rFont val="Arial"/>
            <family val="2"/>
          </rPr>
          <t xml:space="preserve">
                                                      &lt;80 cm     80 bis 120 cm     &gt; 120 cm                                                                              &lt;80 cm     80 bis 120 cm     &gt; 120 cm
----------------------------------------------------------------------------------------------------------------                ------------------------------------------------------------------------------------------------------------------------
Roterle                                           1                      2                       3                            Baumhasel                                           71                    72                      73
</t>
        </r>
        <r>
          <rPr>
            <u val="single"/>
            <sz val="8"/>
            <rFont val="Arial"/>
            <family val="2"/>
          </rPr>
          <t>Weiden                                          4                      5                       6</t>
        </r>
        <r>
          <rPr>
            <sz val="8"/>
            <rFont val="Arial"/>
            <family val="2"/>
          </rPr>
          <t xml:space="preserve">                            </t>
        </r>
        <r>
          <rPr>
            <u val="single"/>
            <sz val="8"/>
            <rFont val="Arial"/>
            <family val="2"/>
          </rPr>
          <t>Edelkastanie                                         74                    75                      76</t>
        </r>
        <r>
          <rPr>
            <sz val="8"/>
            <rFont val="Arial"/>
            <family val="2"/>
          </rPr>
          <t xml:space="preserve">
Hainbuche                                      7                      8                       9                            Lindenblättrige Birke                              77                    78                      79
</t>
        </r>
        <r>
          <rPr>
            <u val="single"/>
            <sz val="8"/>
            <rFont val="Arial"/>
            <family val="2"/>
          </rPr>
          <t>Rotbuche                                       10                    11                     12</t>
        </r>
        <r>
          <rPr>
            <sz val="8"/>
            <rFont val="Arial"/>
            <family val="2"/>
          </rPr>
          <t xml:space="preserve">                          </t>
        </r>
        <r>
          <rPr>
            <u val="single"/>
            <sz val="8"/>
            <rFont val="Arial"/>
            <family val="2"/>
          </rPr>
          <t>Schwarznuss                                          80                    81                      82</t>
        </r>
        <r>
          <rPr>
            <sz val="8"/>
            <rFont val="Arial"/>
            <family val="2"/>
          </rPr>
          <t xml:space="preserve">
Ahorn                                            13                    14                     15                           Riesenlebensbaum                                 83                    83                      83
</t>
        </r>
        <r>
          <rPr>
            <u val="single"/>
            <sz val="8"/>
            <rFont val="Arial"/>
            <family val="2"/>
          </rPr>
          <t>Ulme                                             16                    17                     18</t>
        </r>
        <r>
          <rPr>
            <sz val="8"/>
            <rFont val="Arial"/>
            <family val="2"/>
          </rPr>
          <t xml:space="preserve">                           </t>
        </r>
        <r>
          <rPr>
            <u val="single"/>
            <sz val="8"/>
            <rFont val="Arial"/>
            <family val="2"/>
          </rPr>
          <t>Atlaszeder                                             84                    84                      84</t>
        </r>
        <r>
          <rPr>
            <sz val="8"/>
            <rFont val="Arial"/>
            <family val="2"/>
          </rPr>
          <t xml:space="preserve">
Eberesche                                     19                    20                     21                           Libanonzeder                                         85                    85                      85
</t>
        </r>
        <r>
          <rPr>
            <u val="single"/>
            <sz val="8"/>
            <rFont val="Arial"/>
            <family val="2"/>
          </rPr>
          <t>Vogelbeer                                      22                    23                     24</t>
        </r>
        <r>
          <rPr>
            <sz val="8"/>
            <rFont val="Arial"/>
            <family val="2"/>
          </rPr>
          <t xml:space="preserve">
Stieleiche                                      25                    26                     27                           sonstiges LH                                          90                    90                      90
</t>
        </r>
        <r>
          <rPr>
            <u val="single"/>
            <sz val="8"/>
            <rFont val="Arial"/>
            <family val="2"/>
          </rPr>
          <t>Traubeneiche                                 28                    29                     30</t>
        </r>
        <r>
          <rPr>
            <sz val="8"/>
            <rFont val="Arial"/>
            <family val="2"/>
          </rPr>
          <t xml:space="preserve">                           </t>
        </r>
        <r>
          <rPr>
            <u val="single"/>
            <sz val="8"/>
            <rFont val="Arial"/>
            <family val="2"/>
          </rPr>
          <t>sonstiges NH                                          91                    91                      91</t>
        </r>
        <r>
          <rPr>
            <sz val="8"/>
            <rFont val="Arial"/>
            <family val="2"/>
          </rPr>
          <t xml:space="preserve">
Roteiche </t>
        </r>
        <r>
          <rPr>
            <b/>
            <sz val="8"/>
            <rFont val="Arial"/>
            <family val="2"/>
          </rPr>
          <t xml:space="preserve">                                </t>
        </r>
        <r>
          <rPr>
            <sz val="8"/>
            <rFont val="Arial"/>
            <family val="2"/>
          </rPr>
          <t xml:space="preserve">      31                    32                     33
</t>
        </r>
        <r>
          <rPr>
            <u val="single"/>
            <sz val="8"/>
            <rFont val="Arial"/>
            <family val="2"/>
          </rPr>
          <t>Linde                                            34                    35                     36</t>
        </r>
        <r>
          <rPr>
            <sz val="8"/>
            <rFont val="Arial"/>
            <family val="2"/>
          </rPr>
          <t xml:space="preserve">                            Douglasie                                               61
Kirsche                                         37                    38                     39                            Küstentanne                                           62
</t>
        </r>
        <r>
          <rPr>
            <u val="single"/>
            <sz val="8"/>
            <rFont val="Arial"/>
            <family val="2"/>
          </rPr>
          <t>Aspe                                            40                    41                     42</t>
        </r>
        <r>
          <rPr>
            <sz val="8"/>
            <rFont val="Arial"/>
            <family val="2"/>
          </rPr>
          <t xml:space="preserve">                           Lärche                                                     63
Wildapfel                                      43                    44                     45                           Schwarzkiefer                                           64
</t>
        </r>
        <r>
          <rPr>
            <u val="single"/>
            <sz val="8"/>
            <rFont val="Arial"/>
            <family val="2"/>
          </rPr>
          <t>Wildbirne                                      46                    47                     48</t>
        </r>
        <r>
          <rPr>
            <sz val="8"/>
            <rFont val="Arial"/>
            <family val="2"/>
          </rPr>
          <t xml:space="preserve">                           Waldkiefer                                                65
Schwarzpappel, reinartig                49                    50                     51                            Weißtanne                                              66
</t>
        </r>
        <r>
          <rPr>
            <u val="single"/>
            <sz val="8"/>
            <rFont val="Arial"/>
            <family val="2"/>
          </rPr>
          <t>Elsbeere                                       52                    53                     54</t>
        </r>
        <r>
          <rPr>
            <sz val="8"/>
            <rFont val="Arial"/>
            <family val="2"/>
          </rPr>
          <t xml:space="preserve">
Speierling                                     55                    56                     57
</t>
        </r>
        <r>
          <rPr>
            <u val="single"/>
            <sz val="8"/>
            <rFont val="Arial"/>
            <family val="2"/>
          </rPr>
          <t xml:space="preserve">Mehlbeere                                    58                    59                     60
</t>
        </r>
        <r>
          <rPr>
            <sz val="8"/>
            <rFont val="Arial"/>
            <family val="2"/>
          </rPr>
          <t xml:space="preserve">Walnuss                                       67                    68                     69
</t>
        </r>
      </text>
    </comment>
    <comment ref="B165" authorId="3">
      <text>
        <r>
          <rPr>
            <b/>
            <sz val="8"/>
            <rFont val="Arial"/>
            <family val="2"/>
          </rPr>
          <t xml:space="preserve">Kennziffern für Baumarten (Extremwetter-RL)                                                                max. 10 % von den Baumarten 71 bis 91 (Experimentierklausel):
</t>
        </r>
        <r>
          <rPr>
            <sz val="8"/>
            <rFont val="Arial"/>
            <family val="2"/>
          </rPr>
          <t xml:space="preserve">
                                                      &lt;80 cm     80 bis 120 cm     &gt; 120 cm                                                                              &lt;80 cm     80 bis 120 cm     &gt; 120 cm
----------------------------------------------------------------------------------------------------------------                ------------------------------------------------------------------------------------------------------------------------
Roterle                                           1                      2                       3                            Baumhasel                                           71                    72                      73
</t>
        </r>
        <r>
          <rPr>
            <u val="single"/>
            <sz val="8"/>
            <rFont val="Arial"/>
            <family val="2"/>
          </rPr>
          <t>Weiden                                          4                      5                       6</t>
        </r>
        <r>
          <rPr>
            <sz val="8"/>
            <rFont val="Arial"/>
            <family val="2"/>
          </rPr>
          <t xml:space="preserve">                            </t>
        </r>
        <r>
          <rPr>
            <u val="single"/>
            <sz val="8"/>
            <rFont val="Arial"/>
            <family val="2"/>
          </rPr>
          <t>Edelkastanie                                         74                    75                      76</t>
        </r>
        <r>
          <rPr>
            <sz val="8"/>
            <rFont val="Arial"/>
            <family val="2"/>
          </rPr>
          <t xml:space="preserve">
Hainbuche                                      7                      8                       9                            Lindenblättrige Birke                              77                    78                      79
</t>
        </r>
        <r>
          <rPr>
            <u val="single"/>
            <sz val="8"/>
            <rFont val="Arial"/>
            <family val="2"/>
          </rPr>
          <t>Rotbuche                                       10                    11                     12</t>
        </r>
        <r>
          <rPr>
            <sz val="8"/>
            <rFont val="Arial"/>
            <family val="2"/>
          </rPr>
          <t xml:space="preserve">                          </t>
        </r>
        <r>
          <rPr>
            <u val="single"/>
            <sz val="8"/>
            <rFont val="Arial"/>
            <family val="2"/>
          </rPr>
          <t>Schwarznuss                                          80                    81                      82</t>
        </r>
        <r>
          <rPr>
            <sz val="8"/>
            <rFont val="Arial"/>
            <family val="2"/>
          </rPr>
          <t xml:space="preserve">
Ahorn                                            13                    14                     15                           Riesenlebensbaum                                 83                    83                      83
</t>
        </r>
        <r>
          <rPr>
            <u val="single"/>
            <sz val="8"/>
            <rFont val="Arial"/>
            <family val="2"/>
          </rPr>
          <t>Ulme                                             16                    17                     18</t>
        </r>
        <r>
          <rPr>
            <sz val="8"/>
            <rFont val="Arial"/>
            <family val="2"/>
          </rPr>
          <t xml:space="preserve">                           </t>
        </r>
        <r>
          <rPr>
            <u val="single"/>
            <sz val="8"/>
            <rFont val="Arial"/>
            <family val="2"/>
          </rPr>
          <t>Atlaszeder                                             84                    84                      84</t>
        </r>
        <r>
          <rPr>
            <sz val="8"/>
            <rFont val="Arial"/>
            <family val="2"/>
          </rPr>
          <t xml:space="preserve">
Eberesche                                     19                    20                     21                           Libanonzeder                                         85                    85                      85
</t>
        </r>
        <r>
          <rPr>
            <u val="single"/>
            <sz val="8"/>
            <rFont val="Arial"/>
            <family val="2"/>
          </rPr>
          <t>Vogelbeer                                      22                    23                     24</t>
        </r>
        <r>
          <rPr>
            <sz val="8"/>
            <rFont val="Arial"/>
            <family val="2"/>
          </rPr>
          <t xml:space="preserve">
Stieleiche                                      25                    26                     27                           sonstiges LH                                          90                    90                      90
</t>
        </r>
        <r>
          <rPr>
            <u val="single"/>
            <sz val="8"/>
            <rFont val="Arial"/>
            <family val="2"/>
          </rPr>
          <t>Traubeneiche                                 28                    29                     30</t>
        </r>
        <r>
          <rPr>
            <sz val="8"/>
            <rFont val="Arial"/>
            <family val="2"/>
          </rPr>
          <t xml:space="preserve">                           </t>
        </r>
        <r>
          <rPr>
            <u val="single"/>
            <sz val="8"/>
            <rFont val="Arial"/>
            <family val="2"/>
          </rPr>
          <t>sonstiges NH                                          91                    91                      91</t>
        </r>
        <r>
          <rPr>
            <sz val="8"/>
            <rFont val="Arial"/>
            <family val="2"/>
          </rPr>
          <t xml:space="preserve">
Roteiche </t>
        </r>
        <r>
          <rPr>
            <b/>
            <sz val="8"/>
            <rFont val="Arial"/>
            <family val="2"/>
          </rPr>
          <t xml:space="preserve">                                </t>
        </r>
        <r>
          <rPr>
            <sz val="8"/>
            <rFont val="Arial"/>
            <family val="2"/>
          </rPr>
          <t xml:space="preserve">      31                    32                     33
</t>
        </r>
        <r>
          <rPr>
            <u val="single"/>
            <sz val="8"/>
            <rFont val="Arial"/>
            <family val="2"/>
          </rPr>
          <t>Linde                                            34                    35                     36</t>
        </r>
        <r>
          <rPr>
            <sz val="8"/>
            <rFont val="Arial"/>
            <family val="2"/>
          </rPr>
          <t xml:space="preserve">                            Douglasie                                               61
Kirsche                                         37                    38                     39                            Küstentanne                                           62
</t>
        </r>
        <r>
          <rPr>
            <u val="single"/>
            <sz val="8"/>
            <rFont val="Arial"/>
            <family val="2"/>
          </rPr>
          <t>Aspe                                            40                    41                     42</t>
        </r>
        <r>
          <rPr>
            <sz val="8"/>
            <rFont val="Arial"/>
            <family val="2"/>
          </rPr>
          <t xml:space="preserve">                           Lärche                                                     63
Wildapfel                                      43                    44                     45                           Schwarzkiefer                                           64
</t>
        </r>
        <r>
          <rPr>
            <u val="single"/>
            <sz val="8"/>
            <rFont val="Arial"/>
            <family val="2"/>
          </rPr>
          <t>Wildbirne                                      46                    47                     48</t>
        </r>
        <r>
          <rPr>
            <sz val="8"/>
            <rFont val="Arial"/>
            <family val="2"/>
          </rPr>
          <t xml:space="preserve">                           Waldkiefer                                                65
Schwarzpappel, reinartig                49                    50                     51                            Weißtanne                                              66
</t>
        </r>
        <r>
          <rPr>
            <u val="single"/>
            <sz val="8"/>
            <rFont val="Arial"/>
            <family val="2"/>
          </rPr>
          <t>Elsbeere                                       52                    53                     54</t>
        </r>
        <r>
          <rPr>
            <sz val="8"/>
            <rFont val="Arial"/>
            <family val="2"/>
          </rPr>
          <t xml:space="preserve">
Speierling                                     55                    56                     57
</t>
        </r>
        <r>
          <rPr>
            <u val="single"/>
            <sz val="8"/>
            <rFont val="Arial"/>
            <family val="2"/>
          </rPr>
          <t xml:space="preserve">Mehlbeere                                    58                    59                     60
</t>
        </r>
        <r>
          <rPr>
            <sz val="8"/>
            <rFont val="Arial"/>
            <family val="2"/>
          </rPr>
          <t xml:space="preserve">Walnuss                                       67                    68                     69
</t>
        </r>
      </text>
    </comment>
    <comment ref="B166" authorId="3">
      <text>
        <r>
          <rPr>
            <b/>
            <sz val="8"/>
            <rFont val="Arial"/>
            <family val="2"/>
          </rPr>
          <t xml:space="preserve">Kennziffern für Baumarten (Extremwetter-RL)                                                                max. 10 % von den Baumarten 71 bis 91 (Experimentierklausel):
</t>
        </r>
        <r>
          <rPr>
            <sz val="8"/>
            <rFont val="Arial"/>
            <family val="2"/>
          </rPr>
          <t xml:space="preserve">
                                                      &lt;80 cm     80 bis 120 cm     &gt; 120 cm                                                                              &lt;80 cm     80 bis 120 cm     &gt; 120 cm
----------------------------------------------------------------------------------------------------------------                ------------------------------------------------------------------------------------------------------------------------
Roterle                                           1                      2                       3                            Baumhasel                                           71                    72                      73
</t>
        </r>
        <r>
          <rPr>
            <u val="single"/>
            <sz val="8"/>
            <rFont val="Arial"/>
            <family val="2"/>
          </rPr>
          <t>Weiden                                          4                      5                       6</t>
        </r>
        <r>
          <rPr>
            <sz val="8"/>
            <rFont val="Arial"/>
            <family val="2"/>
          </rPr>
          <t xml:space="preserve">                            </t>
        </r>
        <r>
          <rPr>
            <u val="single"/>
            <sz val="8"/>
            <rFont val="Arial"/>
            <family val="2"/>
          </rPr>
          <t>Edelkastanie                                         74                    75                      76</t>
        </r>
        <r>
          <rPr>
            <sz val="8"/>
            <rFont val="Arial"/>
            <family val="2"/>
          </rPr>
          <t xml:space="preserve">
Hainbuche                                      7                      8                       9                            Lindenblättrige Birke                              77                    78                      79
</t>
        </r>
        <r>
          <rPr>
            <u val="single"/>
            <sz val="8"/>
            <rFont val="Arial"/>
            <family val="2"/>
          </rPr>
          <t>Rotbuche                                       10                    11                     12</t>
        </r>
        <r>
          <rPr>
            <sz val="8"/>
            <rFont val="Arial"/>
            <family val="2"/>
          </rPr>
          <t xml:space="preserve">                          </t>
        </r>
        <r>
          <rPr>
            <u val="single"/>
            <sz val="8"/>
            <rFont val="Arial"/>
            <family val="2"/>
          </rPr>
          <t>Schwarznuss                                          80                    81                      82</t>
        </r>
        <r>
          <rPr>
            <sz val="8"/>
            <rFont val="Arial"/>
            <family val="2"/>
          </rPr>
          <t xml:space="preserve">
Ahorn                                            13                    14                     15                           Riesenlebensbaum                                 83                    83                      83
</t>
        </r>
        <r>
          <rPr>
            <u val="single"/>
            <sz val="8"/>
            <rFont val="Arial"/>
            <family val="2"/>
          </rPr>
          <t>Ulme                                             16                    17                     18</t>
        </r>
        <r>
          <rPr>
            <sz val="8"/>
            <rFont val="Arial"/>
            <family val="2"/>
          </rPr>
          <t xml:space="preserve">                           </t>
        </r>
        <r>
          <rPr>
            <u val="single"/>
            <sz val="8"/>
            <rFont val="Arial"/>
            <family val="2"/>
          </rPr>
          <t>Atlaszeder                                             84                    84                      84</t>
        </r>
        <r>
          <rPr>
            <sz val="8"/>
            <rFont val="Arial"/>
            <family val="2"/>
          </rPr>
          <t xml:space="preserve">
Eberesche                                     19                    20                     21                           Libanonzeder                                         85                    85                      85
</t>
        </r>
        <r>
          <rPr>
            <u val="single"/>
            <sz val="8"/>
            <rFont val="Arial"/>
            <family val="2"/>
          </rPr>
          <t>Vogelbeer                                      22                    23                     24</t>
        </r>
        <r>
          <rPr>
            <sz val="8"/>
            <rFont val="Arial"/>
            <family val="2"/>
          </rPr>
          <t xml:space="preserve">
Stieleiche                                      25                    26                     27                           sonstiges LH                                          90                    90                      90
</t>
        </r>
        <r>
          <rPr>
            <u val="single"/>
            <sz val="8"/>
            <rFont val="Arial"/>
            <family val="2"/>
          </rPr>
          <t>Traubeneiche                                 28                    29                     30</t>
        </r>
        <r>
          <rPr>
            <sz val="8"/>
            <rFont val="Arial"/>
            <family val="2"/>
          </rPr>
          <t xml:space="preserve">                           </t>
        </r>
        <r>
          <rPr>
            <u val="single"/>
            <sz val="8"/>
            <rFont val="Arial"/>
            <family val="2"/>
          </rPr>
          <t>sonstiges NH                                          91                    91                      91</t>
        </r>
        <r>
          <rPr>
            <sz val="8"/>
            <rFont val="Arial"/>
            <family val="2"/>
          </rPr>
          <t xml:space="preserve">
Roteiche </t>
        </r>
        <r>
          <rPr>
            <b/>
            <sz val="8"/>
            <rFont val="Arial"/>
            <family val="2"/>
          </rPr>
          <t xml:space="preserve">                                </t>
        </r>
        <r>
          <rPr>
            <sz val="8"/>
            <rFont val="Arial"/>
            <family val="2"/>
          </rPr>
          <t xml:space="preserve">      31                    32                     33
</t>
        </r>
        <r>
          <rPr>
            <u val="single"/>
            <sz val="8"/>
            <rFont val="Arial"/>
            <family val="2"/>
          </rPr>
          <t>Linde                                            34                    35                     36</t>
        </r>
        <r>
          <rPr>
            <sz val="8"/>
            <rFont val="Arial"/>
            <family val="2"/>
          </rPr>
          <t xml:space="preserve">                            Douglasie                                               61
Kirsche                                         37                    38                     39                            Küstentanne                                           62
</t>
        </r>
        <r>
          <rPr>
            <u val="single"/>
            <sz val="8"/>
            <rFont val="Arial"/>
            <family val="2"/>
          </rPr>
          <t>Aspe                                            40                    41                     42</t>
        </r>
        <r>
          <rPr>
            <sz val="8"/>
            <rFont val="Arial"/>
            <family val="2"/>
          </rPr>
          <t xml:space="preserve">                           Lärche                                                     63
Wildapfel                                      43                    44                     45                           Schwarzkiefer                                           64
</t>
        </r>
        <r>
          <rPr>
            <u val="single"/>
            <sz val="8"/>
            <rFont val="Arial"/>
            <family val="2"/>
          </rPr>
          <t>Wildbirne                                      46                    47                     48</t>
        </r>
        <r>
          <rPr>
            <sz val="8"/>
            <rFont val="Arial"/>
            <family val="2"/>
          </rPr>
          <t xml:space="preserve">                           Waldkiefer                                                65
Schwarzpappel, reinartig                49                    50                     51                            Weißtanne                                              66
</t>
        </r>
        <r>
          <rPr>
            <u val="single"/>
            <sz val="8"/>
            <rFont val="Arial"/>
            <family val="2"/>
          </rPr>
          <t>Elsbeere                                       52                    53                     54</t>
        </r>
        <r>
          <rPr>
            <sz val="8"/>
            <rFont val="Arial"/>
            <family val="2"/>
          </rPr>
          <t xml:space="preserve">
Speierling                                     55                    56                     57
</t>
        </r>
        <r>
          <rPr>
            <u val="single"/>
            <sz val="8"/>
            <rFont val="Arial"/>
            <family val="2"/>
          </rPr>
          <t xml:space="preserve">Mehlbeere                                    58                    59                     60
</t>
        </r>
        <r>
          <rPr>
            <sz val="8"/>
            <rFont val="Arial"/>
            <family val="2"/>
          </rPr>
          <t xml:space="preserve">Walnuss                                       67                    68                     69
</t>
        </r>
      </text>
    </comment>
    <comment ref="B167" authorId="3">
      <text>
        <r>
          <rPr>
            <b/>
            <sz val="8"/>
            <rFont val="Arial"/>
            <family val="2"/>
          </rPr>
          <t xml:space="preserve">Kennziffern für Baumarten (Extremwetter-RL)                                                                max. 10 % von den Baumarten 71 bis 91 (Experimentierklausel):
</t>
        </r>
        <r>
          <rPr>
            <sz val="8"/>
            <rFont val="Arial"/>
            <family val="2"/>
          </rPr>
          <t xml:space="preserve">
                                                      &lt;80 cm     80 bis 120 cm     &gt; 120 cm                                                                              &lt;80 cm     80 bis 120 cm     &gt; 120 cm
----------------------------------------------------------------------------------------------------------------                ------------------------------------------------------------------------------------------------------------------------
Roterle                                           1                      2                       3                            Baumhasel                                           71                    72                      73
</t>
        </r>
        <r>
          <rPr>
            <u val="single"/>
            <sz val="8"/>
            <rFont val="Arial"/>
            <family val="2"/>
          </rPr>
          <t>Weiden                                          4                      5                       6</t>
        </r>
        <r>
          <rPr>
            <sz val="8"/>
            <rFont val="Arial"/>
            <family val="2"/>
          </rPr>
          <t xml:space="preserve">                            </t>
        </r>
        <r>
          <rPr>
            <u val="single"/>
            <sz val="8"/>
            <rFont val="Arial"/>
            <family val="2"/>
          </rPr>
          <t>Edelkastanie                                         74                    75                      76</t>
        </r>
        <r>
          <rPr>
            <sz val="8"/>
            <rFont val="Arial"/>
            <family val="2"/>
          </rPr>
          <t xml:space="preserve">
Hainbuche                                      7                      8                       9                            Lindenblättrige Birke                              77                    78                      79
</t>
        </r>
        <r>
          <rPr>
            <u val="single"/>
            <sz val="8"/>
            <rFont val="Arial"/>
            <family val="2"/>
          </rPr>
          <t>Rotbuche                                       10                    11                     12</t>
        </r>
        <r>
          <rPr>
            <sz val="8"/>
            <rFont val="Arial"/>
            <family val="2"/>
          </rPr>
          <t xml:space="preserve">                          </t>
        </r>
        <r>
          <rPr>
            <u val="single"/>
            <sz val="8"/>
            <rFont val="Arial"/>
            <family val="2"/>
          </rPr>
          <t>Schwarznuss                                          80                    81                      82</t>
        </r>
        <r>
          <rPr>
            <sz val="8"/>
            <rFont val="Arial"/>
            <family val="2"/>
          </rPr>
          <t xml:space="preserve">
Ahorn                                            13                    14                     15                           Riesenlebensbaum                                 83                    83                      83
</t>
        </r>
        <r>
          <rPr>
            <u val="single"/>
            <sz val="8"/>
            <rFont val="Arial"/>
            <family val="2"/>
          </rPr>
          <t>Ulme                                             16                    17                     18</t>
        </r>
        <r>
          <rPr>
            <sz val="8"/>
            <rFont val="Arial"/>
            <family val="2"/>
          </rPr>
          <t xml:space="preserve">                           </t>
        </r>
        <r>
          <rPr>
            <u val="single"/>
            <sz val="8"/>
            <rFont val="Arial"/>
            <family val="2"/>
          </rPr>
          <t>Atlaszeder                                             84                    84                      84</t>
        </r>
        <r>
          <rPr>
            <sz val="8"/>
            <rFont val="Arial"/>
            <family val="2"/>
          </rPr>
          <t xml:space="preserve">
Eberesche                                     19                    20                     21                           Libanonzeder                                         85                    85                      85
</t>
        </r>
        <r>
          <rPr>
            <u val="single"/>
            <sz val="8"/>
            <rFont val="Arial"/>
            <family val="2"/>
          </rPr>
          <t>Vogelbeer                                      22                    23                     24</t>
        </r>
        <r>
          <rPr>
            <sz val="8"/>
            <rFont val="Arial"/>
            <family val="2"/>
          </rPr>
          <t xml:space="preserve">
Stieleiche                                      25                    26                     27                           sonstiges LH                                          90                    90                      90
</t>
        </r>
        <r>
          <rPr>
            <u val="single"/>
            <sz val="8"/>
            <rFont val="Arial"/>
            <family val="2"/>
          </rPr>
          <t>Traubeneiche                                 28                    29                     30</t>
        </r>
        <r>
          <rPr>
            <sz val="8"/>
            <rFont val="Arial"/>
            <family val="2"/>
          </rPr>
          <t xml:space="preserve">                           </t>
        </r>
        <r>
          <rPr>
            <u val="single"/>
            <sz val="8"/>
            <rFont val="Arial"/>
            <family val="2"/>
          </rPr>
          <t>sonstiges NH                                          91                    91                      91</t>
        </r>
        <r>
          <rPr>
            <sz val="8"/>
            <rFont val="Arial"/>
            <family val="2"/>
          </rPr>
          <t xml:space="preserve">
Roteiche </t>
        </r>
        <r>
          <rPr>
            <b/>
            <sz val="8"/>
            <rFont val="Arial"/>
            <family val="2"/>
          </rPr>
          <t xml:space="preserve">                                </t>
        </r>
        <r>
          <rPr>
            <sz val="8"/>
            <rFont val="Arial"/>
            <family val="2"/>
          </rPr>
          <t xml:space="preserve">      31                    32                     33
</t>
        </r>
        <r>
          <rPr>
            <u val="single"/>
            <sz val="8"/>
            <rFont val="Arial"/>
            <family val="2"/>
          </rPr>
          <t>Linde                                            34                    35                     36</t>
        </r>
        <r>
          <rPr>
            <sz val="8"/>
            <rFont val="Arial"/>
            <family val="2"/>
          </rPr>
          <t xml:space="preserve">                            Douglasie                                               61
Kirsche                                         37                    38                     39                            Küstentanne                                           62
</t>
        </r>
        <r>
          <rPr>
            <u val="single"/>
            <sz val="8"/>
            <rFont val="Arial"/>
            <family val="2"/>
          </rPr>
          <t>Aspe                                            40                    41                     42</t>
        </r>
        <r>
          <rPr>
            <sz val="8"/>
            <rFont val="Arial"/>
            <family val="2"/>
          </rPr>
          <t xml:space="preserve">                           Lärche                                                     63
Wildapfel                                      43                    44                     45                           Schwarzkiefer                                           64
</t>
        </r>
        <r>
          <rPr>
            <u val="single"/>
            <sz val="8"/>
            <rFont val="Arial"/>
            <family val="2"/>
          </rPr>
          <t>Wildbirne                                      46                    47                     48</t>
        </r>
        <r>
          <rPr>
            <sz val="8"/>
            <rFont val="Arial"/>
            <family val="2"/>
          </rPr>
          <t xml:space="preserve">                           Waldkiefer                                                65
Schwarzpappel, reinartig                49                    50                     51                            Weißtanne                                              66
</t>
        </r>
        <r>
          <rPr>
            <u val="single"/>
            <sz val="8"/>
            <rFont val="Arial"/>
            <family val="2"/>
          </rPr>
          <t>Elsbeere                                       52                    53                     54</t>
        </r>
        <r>
          <rPr>
            <sz val="8"/>
            <rFont val="Arial"/>
            <family val="2"/>
          </rPr>
          <t xml:space="preserve">
Speierling                                     55                    56                     57
</t>
        </r>
        <r>
          <rPr>
            <u val="single"/>
            <sz val="8"/>
            <rFont val="Arial"/>
            <family val="2"/>
          </rPr>
          <t xml:space="preserve">Mehlbeere                                    58                    59                     60
</t>
        </r>
        <r>
          <rPr>
            <sz val="8"/>
            <rFont val="Arial"/>
            <family val="2"/>
          </rPr>
          <t xml:space="preserve">Walnuss                                       67                    68                     69
</t>
        </r>
      </text>
    </comment>
    <comment ref="B168" authorId="3">
      <text>
        <r>
          <rPr>
            <b/>
            <sz val="8"/>
            <rFont val="Arial"/>
            <family val="2"/>
          </rPr>
          <t xml:space="preserve">Kennziffern für Baumarten (Extremwetter-RL)                                                                max. 10 % von den Baumarten 71 bis 91 (Experimentierklausel):
</t>
        </r>
        <r>
          <rPr>
            <sz val="8"/>
            <rFont val="Arial"/>
            <family val="2"/>
          </rPr>
          <t xml:space="preserve">
                                                      &lt;80 cm     80 bis 120 cm     &gt; 120 cm                                                                              &lt;80 cm     80 bis 120 cm     &gt; 120 cm
----------------------------------------------------------------------------------------------------------------                ------------------------------------------------------------------------------------------------------------------------
Roterle                                           1                      2                       3                            Baumhasel                                           71                    72                      73
</t>
        </r>
        <r>
          <rPr>
            <u val="single"/>
            <sz val="8"/>
            <rFont val="Arial"/>
            <family val="2"/>
          </rPr>
          <t>Weiden                                          4                      5                       6</t>
        </r>
        <r>
          <rPr>
            <sz val="8"/>
            <rFont val="Arial"/>
            <family val="2"/>
          </rPr>
          <t xml:space="preserve">                            </t>
        </r>
        <r>
          <rPr>
            <u val="single"/>
            <sz val="8"/>
            <rFont val="Arial"/>
            <family val="2"/>
          </rPr>
          <t>Edelkastanie                                         74                    75                      76</t>
        </r>
        <r>
          <rPr>
            <sz val="8"/>
            <rFont val="Arial"/>
            <family val="2"/>
          </rPr>
          <t xml:space="preserve">
Hainbuche                                      7                      8                       9                            Lindenblättrige Birke                              77                    78                      79
</t>
        </r>
        <r>
          <rPr>
            <u val="single"/>
            <sz val="8"/>
            <rFont val="Arial"/>
            <family val="2"/>
          </rPr>
          <t>Rotbuche                                       10                    11                     12</t>
        </r>
        <r>
          <rPr>
            <sz val="8"/>
            <rFont val="Arial"/>
            <family val="2"/>
          </rPr>
          <t xml:space="preserve">                          </t>
        </r>
        <r>
          <rPr>
            <u val="single"/>
            <sz val="8"/>
            <rFont val="Arial"/>
            <family val="2"/>
          </rPr>
          <t>Schwarznuss                                          80                    81                      82</t>
        </r>
        <r>
          <rPr>
            <sz val="8"/>
            <rFont val="Arial"/>
            <family val="2"/>
          </rPr>
          <t xml:space="preserve">
Ahorn                                            13                    14                     15                           Riesenlebensbaum                                 83                    83                      83
</t>
        </r>
        <r>
          <rPr>
            <u val="single"/>
            <sz val="8"/>
            <rFont val="Arial"/>
            <family val="2"/>
          </rPr>
          <t>Ulme                                             16                    17                     18</t>
        </r>
        <r>
          <rPr>
            <sz val="8"/>
            <rFont val="Arial"/>
            <family val="2"/>
          </rPr>
          <t xml:space="preserve">                           </t>
        </r>
        <r>
          <rPr>
            <u val="single"/>
            <sz val="8"/>
            <rFont val="Arial"/>
            <family val="2"/>
          </rPr>
          <t>Atlaszeder                                             84                    84                      84</t>
        </r>
        <r>
          <rPr>
            <sz val="8"/>
            <rFont val="Arial"/>
            <family val="2"/>
          </rPr>
          <t xml:space="preserve">
Eberesche                                     19                    20                     21                           Libanonzeder                                         85                    85                      85
</t>
        </r>
        <r>
          <rPr>
            <u val="single"/>
            <sz val="8"/>
            <rFont val="Arial"/>
            <family val="2"/>
          </rPr>
          <t>Vogelbeer                                      22                    23                     24</t>
        </r>
        <r>
          <rPr>
            <sz val="8"/>
            <rFont val="Arial"/>
            <family val="2"/>
          </rPr>
          <t xml:space="preserve">
Stieleiche                                      25                    26                     27                           sonstiges LH                                          90                    90                      90
</t>
        </r>
        <r>
          <rPr>
            <u val="single"/>
            <sz val="8"/>
            <rFont val="Arial"/>
            <family val="2"/>
          </rPr>
          <t>Traubeneiche                                 28                    29                     30</t>
        </r>
        <r>
          <rPr>
            <sz val="8"/>
            <rFont val="Arial"/>
            <family val="2"/>
          </rPr>
          <t xml:space="preserve">                           </t>
        </r>
        <r>
          <rPr>
            <u val="single"/>
            <sz val="8"/>
            <rFont val="Arial"/>
            <family val="2"/>
          </rPr>
          <t>sonstiges NH                                          91                    91                      91</t>
        </r>
        <r>
          <rPr>
            <sz val="8"/>
            <rFont val="Arial"/>
            <family val="2"/>
          </rPr>
          <t xml:space="preserve">
Roteiche </t>
        </r>
        <r>
          <rPr>
            <b/>
            <sz val="8"/>
            <rFont val="Arial"/>
            <family val="2"/>
          </rPr>
          <t xml:space="preserve">                                </t>
        </r>
        <r>
          <rPr>
            <sz val="8"/>
            <rFont val="Arial"/>
            <family val="2"/>
          </rPr>
          <t xml:space="preserve">      31                    32                     33
</t>
        </r>
        <r>
          <rPr>
            <u val="single"/>
            <sz val="8"/>
            <rFont val="Arial"/>
            <family val="2"/>
          </rPr>
          <t>Linde                                            34                    35                     36</t>
        </r>
        <r>
          <rPr>
            <sz val="8"/>
            <rFont val="Arial"/>
            <family val="2"/>
          </rPr>
          <t xml:space="preserve">                            Douglasie                                               61
Kirsche                                         37                    38                     39                            Küstentanne                                           62
</t>
        </r>
        <r>
          <rPr>
            <u val="single"/>
            <sz val="8"/>
            <rFont val="Arial"/>
            <family val="2"/>
          </rPr>
          <t>Aspe                                            40                    41                     42</t>
        </r>
        <r>
          <rPr>
            <sz val="8"/>
            <rFont val="Arial"/>
            <family val="2"/>
          </rPr>
          <t xml:space="preserve">                           Lärche                                                     63
Wildapfel                                      43                    44                     45                           Schwarzkiefer                                           64
</t>
        </r>
        <r>
          <rPr>
            <u val="single"/>
            <sz val="8"/>
            <rFont val="Arial"/>
            <family val="2"/>
          </rPr>
          <t>Wildbirne                                      46                    47                     48</t>
        </r>
        <r>
          <rPr>
            <sz val="8"/>
            <rFont val="Arial"/>
            <family val="2"/>
          </rPr>
          <t xml:space="preserve">                           Waldkiefer                                                65
Schwarzpappel, reinartig                49                    50                     51                            Weißtanne                                              66
</t>
        </r>
        <r>
          <rPr>
            <u val="single"/>
            <sz val="8"/>
            <rFont val="Arial"/>
            <family val="2"/>
          </rPr>
          <t>Elsbeere                                       52                    53                     54</t>
        </r>
        <r>
          <rPr>
            <sz val="8"/>
            <rFont val="Arial"/>
            <family val="2"/>
          </rPr>
          <t xml:space="preserve">
Speierling                                     55                    56                     57
</t>
        </r>
        <r>
          <rPr>
            <u val="single"/>
            <sz val="8"/>
            <rFont val="Arial"/>
            <family val="2"/>
          </rPr>
          <t xml:space="preserve">Mehlbeere                                    58                    59                     60
</t>
        </r>
        <r>
          <rPr>
            <sz val="8"/>
            <rFont val="Arial"/>
            <family val="2"/>
          </rPr>
          <t xml:space="preserve">Walnuss                                       67                    68                     69
</t>
        </r>
      </text>
    </comment>
    <comment ref="B169" authorId="3">
      <text>
        <r>
          <rPr>
            <b/>
            <sz val="8"/>
            <rFont val="Arial"/>
            <family val="2"/>
          </rPr>
          <t xml:space="preserve">Kennziffern für Baumarten (Extremwetter-RL)                                                                max. 10 % von den Baumarten 71 bis 91 (Experimentierklausel):
</t>
        </r>
        <r>
          <rPr>
            <sz val="8"/>
            <rFont val="Arial"/>
            <family val="2"/>
          </rPr>
          <t xml:space="preserve">
                                                      &lt;80 cm     80 bis 120 cm     &gt; 120 cm                                                                              &lt;80 cm     80 bis 120 cm     &gt; 120 cm
----------------------------------------------------------------------------------------------------------------                ------------------------------------------------------------------------------------------------------------------------
Roterle                                           1                      2                       3                            Baumhasel                                           71                    72                      73
</t>
        </r>
        <r>
          <rPr>
            <u val="single"/>
            <sz val="8"/>
            <rFont val="Arial"/>
            <family val="2"/>
          </rPr>
          <t>Weiden                                          4                      5                       6</t>
        </r>
        <r>
          <rPr>
            <sz val="8"/>
            <rFont val="Arial"/>
            <family val="2"/>
          </rPr>
          <t xml:space="preserve">                            </t>
        </r>
        <r>
          <rPr>
            <u val="single"/>
            <sz val="8"/>
            <rFont val="Arial"/>
            <family val="2"/>
          </rPr>
          <t>Edelkastanie                                         74                    75                      76</t>
        </r>
        <r>
          <rPr>
            <sz val="8"/>
            <rFont val="Arial"/>
            <family val="2"/>
          </rPr>
          <t xml:space="preserve">
Hainbuche                                      7                      8                       9                            Lindenblättrige Birke                              77                    78                      79
</t>
        </r>
        <r>
          <rPr>
            <u val="single"/>
            <sz val="8"/>
            <rFont val="Arial"/>
            <family val="2"/>
          </rPr>
          <t>Rotbuche                                       10                    11                     12</t>
        </r>
        <r>
          <rPr>
            <sz val="8"/>
            <rFont val="Arial"/>
            <family val="2"/>
          </rPr>
          <t xml:space="preserve">                          </t>
        </r>
        <r>
          <rPr>
            <u val="single"/>
            <sz val="8"/>
            <rFont val="Arial"/>
            <family val="2"/>
          </rPr>
          <t>Schwarznuss                                          80                    81                      82</t>
        </r>
        <r>
          <rPr>
            <sz val="8"/>
            <rFont val="Arial"/>
            <family val="2"/>
          </rPr>
          <t xml:space="preserve">
Ahorn                                            13                    14                     15                           Riesenlebensbaum                                 83                    83                      83
</t>
        </r>
        <r>
          <rPr>
            <u val="single"/>
            <sz val="8"/>
            <rFont val="Arial"/>
            <family val="2"/>
          </rPr>
          <t>Ulme                                             16                    17                     18</t>
        </r>
        <r>
          <rPr>
            <sz val="8"/>
            <rFont val="Arial"/>
            <family val="2"/>
          </rPr>
          <t xml:space="preserve">                           </t>
        </r>
        <r>
          <rPr>
            <u val="single"/>
            <sz val="8"/>
            <rFont val="Arial"/>
            <family val="2"/>
          </rPr>
          <t>Atlaszeder                                             84                    84                      84</t>
        </r>
        <r>
          <rPr>
            <sz val="8"/>
            <rFont val="Arial"/>
            <family val="2"/>
          </rPr>
          <t xml:space="preserve">
Eberesche                                     19                    20                     21                           Libanonzeder                                         85                    85                      85
</t>
        </r>
        <r>
          <rPr>
            <u val="single"/>
            <sz val="8"/>
            <rFont val="Arial"/>
            <family val="2"/>
          </rPr>
          <t>Vogelbeer                                      22                    23                     24</t>
        </r>
        <r>
          <rPr>
            <sz val="8"/>
            <rFont val="Arial"/>
            <family val="2"/>
          </rPr>
          <t xml:space="preserve">
Stieleiche                                      25                    26                     27                           sonstiges LH                                          90                    90                      90
</t>
        </r>
        <r>
          <rPr>
            <u val="single"/>
            <sz val="8"/>
            <rFont val="Arial"/>
            <family val="2"/>
          </rPr>
          <t>Traubeneiche                                 28                    29                     30</t>
        </r>
        <r>
          <rPr>
            <sz val="8"/>
            <rFont val="Arial"/>
            <family val="2"/>
          </rPr>
          <t xml:space="preserve">                           </t>
        </r>
        <r>
          <rPr>
            <u val="single"/>
            <sz val="8"/>
            <rFont val="Arial"/>
            <family val="2"/>
          </rPr>
          <t>sonstiges NH                                          91                    91                      91</t>
        </r>
        <r>
          <rPr>
            <sz val="8"/>
            <rFont val="Arial"/>
            <family val="2"/>
          </rPr>
          <t xml:space="preserve">
Roteiche </t>
        </r>
        <r>
          <rPr>
            <b/>
            <sz val="8"/>
            <rFont val="Arial"/>
            <family val="2"/>
          </rPr>
          <t xml:space="preserve">                                </t>
        </r>
        <r>
          <rPr>
            <sz val="8"/>
            <rFont val="Arial"/>
            <family val="2"/>
          </rPr>
          <t xml:space="preserve">      31                    32                     33
</t>
        </r>
        <r>
          <rPr>
            <u val="single"/>
            <sz val="8"/>
            <rFont val="Arial"/>
            <family val="2"/>
          </rPr>
          <t>Linde                                            34                    35                     36</t>
        </r>
        <r>
          <rPr>
            <sz val="8"/>
            <rFont val="Arial"/>
            <family val="2"/>
          </rPr>
          <t xml:space="preserve">                            Douglasie                                               61
Kirsche                                         37                    38                     39                            Küstentanne                                           62
</t>
        </r>
        <r>
          <rPr>
            <u val="single"/>
            <sz val="8"/>
            <rFont val="Arial"/>
            <family val="2"/>
          </rPr>
          <t>Aspe                                            40                    41                     42</t>
        </r>
        <r>
          <rPr>
            <sz val="8"/>
            <rFont val="Arial"/>
            <family val="2"/>
          </rPr>
          <t xml:space="preserve">                           Lärche                                                     63
Wildapfel                                      43                    44                     45                           Schwarzkiefer                                           64
</t>
        </r>
        <r>
          <rPr>
            <u val="single"/>
            <sz val="8"/>
            <rFont val="Arial"/>
            <family val="2"/>
          </rPr>
          <t>Wildbirne                                      46                    47                     48</t>
        </r>
        <r>
          <rPr>
            <sz val="8"/>
            <rFont val="Arial"/>
            <family val="2"/>
          </rPr>
          <t xml:space="preserve">                           Waldkiefer                                                65
Schwarzpappel, reinartig                49                    50                     51                            Weißtanne                                              66
</t>
        </r>
        <r>
          <rPr>
            <u val="single"/>
            <sz val="8"/>
            <rFont val="Arial"/>
            <family val="2"/>
          </rPr>
          <t>Elsbeere                                       52                    53                     54</t>
        </r>
        <r>
          <rPr>
            <sz val="8"/>
            <rFont val="Arial"/>
            <family val="2"/>
          </rPr>
          <t xml:space="preserve">
Speierling                                     55                    56                     57
</t>
        </r>
        <r>
          <rPr>
            <u val="single"/>
            <sz val="8"/>
            <rFont val="Arial"/>
            <family val="2"/>
          </rPr>
          <t xml:space="preserve">Mehlbeere                                    58                    59                     60
</t>
        </r>
        <r>
          <rPr>
            <sz val="8"/>
            <rFont val="Arial"/>
            <family val="2"/>
          </rPr>
          <t xml:space="preserve">Walnuss                                       67                    68                     69
</t>
        </r>
      </text>
    </comment>
    <comment ref="B188" authorId="3">
      <text>
        <r>
          <rPr>
            <b/>
            <sz val="8"/>
            <rFont val="Arial"/>
            <family val="2"/>
          </rPr>
          <t xml:space="preserve">Kennziffern für Baumarten (Extremwetter-RL)                                                                max. 10 % von den Baumarten 71 bis 91 (Experimentierklausel):
</t>
        </r>
        <r>
          <rPr>
            <sz val="8"/>
            <rFont val="Arial"/>
            <family val="2"/>
          </rPr>
          <t xml:space="preserve">
                                                      &lt;80 cm     80 bis 120 cm     &gt; 120 cm                                                                              &lt;80 cm     80 bis 120 cm     &gt; 120 cm
----------------------------------------------------------------------------------------------------------------                ------------------------------------------------------------------------------------------------------------------------
Roterle                                           1                      2                       3                            Baumhasel                                           71                    72                      73
</t>
        </r>
        <r>
          <rPr>
            <u val="single"/>
            <sz val="8"/>
            <rFont val="Arial"/>
            <family val="2"/>
          </rPr>
          <t>Weiden                                          4                      5                       6</t>
        </r>
        <r>
          <rPr>
            <sz val="8"/>
            <rFont val="Arial"/>
            <family val="2"/>
          </rPr>
          <t xml:space="preserve">                            </t>
        </r>
        <r>
          <rPr>
            <u val="single"/>
            <sz val="8"/>
            <rFont val="Arial"/>
            <family val="2"/>
          </rPr>
          <t>Edelkastanie                                         74                    75                      76</t>
        </r>
        <r>
          <rPr>
            <sz val="8"/>
            <rFont val="Arial"/>
            <family val="2"/>
          </rPr>
          <t xml:space="preserve">
Hainbuche                                      7                      8                       9                            Lindenblättrige Birke                              77                    78                      79
</t>
        </r>
        <r>
          <rPr>
            <u val="single"/>
            <sz val="8"/>
            <rFont val="Arial"/>
            <family val="2"/>
          </rPr>
          <t>Rotbuche                                       10                    11                     12</t>
        </r>
        <r>
          <rPr>
            <sz val="8"/>
            <rFont val="Arial"/>
            <family val="2"/>
          </rPr>
          <t xml:space="preserve">                          </t>
        </r>
        <r>
          <rPr>
            <u val="single"/>
            <sz val="8"/>
            <rFont val="Arial"/>
            <family val="2"/>
          </rPr>
          <t>Schwarznuss                                          80                    81                      82</t>
        </r>
        <r>
          <rPr>
            <sz val="8"/>
            <rFont val="Arial"/>
            <family val="2"/>
          </rPr>
          <t xml:space="preserve">
Ahorn                                            13                    14                     15                           Riesenlebensbaum                                 83                    83                      83
</t>
        </r>
        <r>
          <rPr>
            <u val="single"/>
            <sz val="8"/>
            <rFont val="Arial"/>
            <family val="2"/>
          </rPr>
          <t>Ulme                                             16                    17                     18</t>
        </r>
        <r>
          <rPr>
            <sz val="8"/>
            <rFont val="Arial"/>
            <family val="2"/>
          </rPr>
          <t xml:space="preserve">                           </t>
        </r>
        <r>
          <rPr>
            <u val="single"/>
            <sz val="8"/>
            <rFont val="Arial"/>
            <family val="2"/>
          </rPr>
          <t>Atlaszeder                                             84                    84                      84</t>
        </r>
        <r>
          <rPr>
            <sz val="8"/>
            <rFont val="Arial"/>
            <family val="2"/>
          </rPr>
          <t xml:space="preserve">
Eberesche                                     19                    20                     21                           Libanonzeder                                         85                    85                      85
</t>
        </r>
        <r>
          <rPr>
            <u val="single"/>
            <sz val="8"/>
            <rFont val="Arial"/>
            <family val="2"/>
          </rPr>
          <t>Vogelbeer                                      22                    23                     24</t>
        </r>
        <r>
          <rPr>
            <sz val="8"/>
            <rFont val="Arial"/>
            <family val="2"/>
          </rPr>
          <t xml:space="preserve">
Stieleiche                                      25                    26                     27                           sonstiges LH                                          90                    90                      90
</t>
        </r>
        <r>
          <rPr>
            <u val="single"/>
            <sz val="8"/>
            <rFont val="Arial"/>
            <family val="2"/>
          </rPr>
          <t>Traubeneiche                                 28                    29                     30</t>
        </r>
        <r>
          <rPr>
            <sz val="8"/>
            <rFont val="Arial"/>
            <family val="2"/>
          </rPr>
          <t xml:space="preserve">                           </t>
        </r>
        <r>
          <rPr>
            <u val="single"/>
            <sz val="8"/>
            <rFont val="Arial"/>
            <family val="2"/>
          </rPr>
          <t>sonstiges NH                                          91                    91                      91</t>
        </r>
        <r>
          <rPr>
            <sz val="8"/>
            <rFont val="Arial"/>
            <family val="2"/>
          </rPr>
          <t xml:space="preserve">
Roteiche </t>
        </r>
        <r>
          <rPr>
            <b/>
            <sz val="8"/>
            <rFont val="Arial"/>
            <family val="2"/>
          </rPr>
          <t xml:space="preserve">                                </t>
        </r>
        <r>
          <rPr>
            <sz val="8"/>
            <rFont val="Arial"/>
            <family val="2"/>
          </rPr>
          <t xml:space="preserve">      31                    32                     33
</t>
        </r>
        <r>
          <rPr>
            <u val="single"/>
            <sz val="8"/>
            <rFont val="Arial"/>
            <family val="2"/>
          </rPr>
          <t>Linde                                            34                    35                     36</t>
        </r>
        <r>
          <rPr>
            <sz val="8"/>
            <rFont val="Arial"/>
            <family val="2"/>
          </rPr>
          <t xml:space="preserve">                            Douglasie                                               61
Kirsche                                         37                    38                     39                            Küstentanne                                           62
</t>
        </r>
        <r>
          <rPr>
            <u val="single"/>
            <sz val="8"/>
            <rFont val="Arial"/>
            <family val="2"/>
          </rPr>
          <t>Aspe                                            40                    41                     42</t>
        </r>
        <r>
          <rPr>
            <sz val="8"/>
            <rFont val="Arial"/>
            <family val="2"/>
          </rPr>
          <t xml:space="preserve">                           Lärche                                                     63
Wildapfel                                      43                    44                     45                           Schwarzkiefer                                           64
</t>
        </r>
        <r>
          <rPr>
            <u val="single"/>
            <sz val="8"/>
            <rFont val="Arial"/>
            <family val="2"/>
          </rPr>
          <t>Wildbirne                                      46                    47                     48</t>
        </r>
        <r>
          <rPr>
            <sz val="8"/>
            <rFont val="Arial"/>
            <family val="2"/>
          </rPr>
          <t xml:space="preserve">                           Waldkiefer                                                65
Schwarzpappel, reinartig                49                    50                     51                            Weißtanne                                              66
</t>
        </r>
        <r>
          <rPr>
            <u val="single"/>
            <sz val="8"/>
            <rFont val="Arial"/>
            <family val="2"/>
          </rPr>
          <t>Elsbeere                                       52                    53                     54</t>
        </r>
        <r>
          <rPr>
            <sz val="8"/>
            <rFont val="Arial"/>
            <family val="2"/>
          </rPr>
          <t xml:space="preserve">
Speierling                                     55                    56                     57
</t>
        </r>
        <r>
          <rPr>
            <u val="single"/>
            <sz val="8"/>
            <rFont val="Arial"/>
            <family val="2"/>
          </rPr>
          <t xml:space="preserve">Mehlbeere                                    58                    59                     60
</t>
        </r>
        <r>
          <rPr>
            <sz val="8"/>
            <rFont val="Arial"/>
            <family val="2"/>
          </rPr>
          <t xml:space="preserve">Walnuss                                       67                    68                     69
</t>
        </r>
      </text>
    </comment>
    <comment ref="B189" authorId="3">
      <text>
        <r>
          <rPr>
            <b/>
            <sz val="8"/>
            <rFont val="Arial"/>
            <family val="2"/>
          </rPr>
          <t xml:space="preserve">Kennziffern für Baumarten (Extremwetter-RL)                                                                max. 10 % von den Baumarten 71 bis 91 (Experimentierklausel):
</t>
        </r>
        <r>
          <rPr>
            <sz val="8"/>
            <rFont val="Arial"/>
            <family val="2"/>
          </rPr>
          <t xml:space="preserve">
                                                      &lt;80 cm     80 bis 120 cm     &gt; 120 cm                                                                              &lt;80 cm     80 bis 120 cm     &gt; 120 cm
----------------------------------------------------------------------------------------------------------------                ------------------------------------------------------------------------------------------------------------------------
Roterle                                           1                      2                       3                            Baumhasel                                           71                    72                      73
</t>
        </r>
        <r>
          <rPr>
            <u val="single"/>
            <sz val="8"/>
            <rFont val="Arial"/>
            <family val="2"/>
          </rPr>
          <t>Weiden                                          4                      5                       6</t>
        </r>
        <r>
          <rPr>
            <sz val="8"/>
            <rFont val="Arial"/>
            <family val="2"/>
          </rPr>
          <t xml:space="preserve">                            </t>
        </r>
        <r>
          <rPr>
            <u val="single"/>
            <sz val="8"/>
            <rFont val="Arial"/>
            <family val="2"/>
          </rPr>
          <t>Edelkastanie                                         74                    75                      76</t>
        </r>
        <r>
          <rPr>
            <sz val="8"/>
            <rFont val="Arial"/>
            <family val="2"/>
          </rPr>
          <t xml:space="preserve">
Hainbuche                                      7                      8                       9                            Lindenblättrige Birke                              77                    78                      79
</t>
        </r>
        <r>
          <rPr>
            <u val="single"/>
            <sz val="8"/>
            <rFont val="Arial"/>
            <family val="2"/>
          </rPr>
          <t>Rotbuche                                       10                    11                     12</t>
        </r>
        <r>
          <rPr>
            <sz val="8"/>
            <rFont val="Arial"/>
            <family val="2"/>
          </rPr>
          <t xml:space="preserve">                          </t>
        </r>
        <r>
          <rPr>
            <u val="single"/>
            <sz val="8"/>
            <rFont val="Arial"/>
            <family val="2"/>
          </rPr>
          <t>Schwarznuss                                          80                    81                      82</t>
        </r>
        <r>
          <rPr>
            <sz val="8"/>
            <rFont val="Arial"/>
            <family val="2"/>
          </rPr>
          <t xml:space="preserve">
Ahorn                                            13                    14                     15                           Riesenlebensbaum                                 83                    83                      83
</t>
        </r>
        <r>
          <rPr>
            <u val="single"/>
            <sz val="8"/>
            <rFont val="Arial"/>
            <family val="2"/>
          </rPr>
          <t>Ulme                                             16                    17                     18</t>
        </r>
        <r>
          <rPr>
            <sz val="8"/>
            <rFont val="Arial"/>
            <family val="2"/>
          </rPr>
          <t xml:space="preserve">                           </t>
        </r>
        <r>
          <rPr>
            <u val="single"/>
            <sz val="8"/>
            <rFont val="Arial"/>
            <family val="2"/>
          </rPr>
          <t>Atlaszeder                                             84                    84                      84</t>
        </r>
        <r>
          <rPr>
            <sz val="8"/>
            <rFont val="Arial"/>
            <family val="2"/>
          </rPr>
          <t xml:space="preserve">
Eberesche                                     19                    20                     21                           Libanonzeder                                         85                    85                      85
</t>
        </r>
        <r>
          <rPr>
            <u val="single"/>
            <sz val="8"/>
            <rFont val="Arial"/>
            <family val="2"/>
          </rPr>
          <t>Vogelbeer                                      22                    23                     24</t>
        </r>
        <r>
          <rPr>
            <sz val="8"/>
            <rFont val="Arial"/>
            <family val="2"/>
          </rPr>
          <t xml:space="preserve">
Stieleiche                                      25                    26                     27                           sonstiges LH                                          90                    90                      90
</t>
        </r>
        <r>
          <rPr>
            <u val="single"/>
            <sz val="8"/>
            <rFont val="Arial"/>
            <family val="2"/>
          </rPr>
          <t>Traubeneiche                                 28                    29                     30</t>
        </r>
        <r>
          <rPr>
            <sz val="8"/>
            <rFont val="Arial"/>
            <family val="2"/>
          </rPr>
          <t xml:space="preserve">                           </t>
        </r>
        <r>
          <rPr>
            <u val="single"/>
            <sz val="8"/>
            <rFont val="Arial"/>
            <family val="2"/>
          </rPr>
          <t>sonstiges NH                                          91                    91                      91</t>
        </r>
        <r>
          <rPr>
            <sz val="8"/>
            <rFont val="Arial"/>
            <family val="2"/>
          </rPr>
          <t xml:space="preserve">
Roteiche </t>
        </r>
        <r>
          <rPr>
            <b/>
            <sz val="8"/>
            <rFont val="Arial"/>
            <family val="2"/>
          </rPr>
          <t xml:space="preserve">                                </t>
        </r>
        <r>
          <rPr>
            <sz val="8"/>
            <rFont val="Arial"/>
            <family val="2"/>
          </rPr>
          <t xml:space="preserve">      31                    32                     33
</t>
        </r>
        <r>
          <rPr>
            <u val="single"/>
            <sz val="8"/>
            <rFont val="Arial"/>
            <family val="2"/>
          </rPr>
          <t>Linde                                            34                    35                     36</t>
        </r>
        <r>
          <rPr>
            <sz val="8"/>
            <rFont val="Arial"/>
            <family val="2"/>
          </rPr>
          <t xml:space="preserve">                            Douglasie                                               61
Kirsche                                         37                    38                     39                            Küstentanne                                           62
</t>
        </r>
        <r>
          <rPr>
            <u val="single"/>
            <sz val="8"/>
            <rFont val="Arial"/>
            <family val="2"/>
          </rPr>
          <t>Aspe                                            40                    41                     42</t>
        </r>
        <r>
          <rPr>
            <sz val="8"/>
            <rFont val="Arial"/>
            <family val="2"/>
          </rPr>
          <t xml:space="preserve">                           Lärche                                                     63
Wildapfel                                      43                    44                     45                           Schwarzkiefer                                           64
</t>
        </r>
        <r>
          <rPr>
            <u val="single"/>
            <sz val="8"/>
            <rFont val="Arial"/>
            <family val="2"/>
          </rPr>
          <t>Wildbirne                                      46                    47                     48</t>
        </r>
        <r>
          <rPr>
            <sz val="8"/>
            <rFont val="Arial"/>
            <family val="2"/>
          </rPr>
          <t xml:space="preserve">                           Waldkiefer                                                65
Schwarzpappel, reinartig                49                    50                     51                            Weißtanne                                              66
</t>
        </r>
        <r>
          <rPr>
            <u val="single"/>
            <sz val="8"/>
            <rFont val="Arial"/>
            <family val="2"/>
          </rPr>
          <t>Elsbeere                                       52                    53                     54</t>
        </r>
        <r>
          <rPr>
            <sz val="8"/>
            <rFont val="Arial"/>
            <family val="2"/>
          </rPr>
          <t xml:space="preserve">
Speierling                                     55                    56                     57
</t>
        </r>
        <r>
          <rPr>
            <u val="single"/>
            <sz val="8"/>
            <rFont val="Arial"/>
            <family val="2"/>
          </rPr>
          <t xml:space="preserve">Mehlbeere                                    58                    59                     60
</t>
        </r>
        <r>
          <rPr>
            <sz val="8"/>
            <rFont val="Arial"/>
            <family val="2"/>
          </rPr>
          <t xml:space="preserve">Walnuss                                       67                    68                     69
</t>
        </r>
      </text>
    </comment>
    <comment ref="B190" authorId="3">
      <text>
        <r>
          <rPr>
            <b/>
            <sz val="8"/>
            <rFont val="Arial"/>
            <family val="2"/>
          </rPr>
          <t xml:space="preserve">Kennziffern für Baumarten (Extremwetter-RL)                                                                max. 10 % von den Baumarten 71 bis 91 (Experimentierklausel):
</t>
        </r>
        <r>
          <rPr>
            <sz val="8"/>
            <rFont val="Arial"/>
            <family val="2"/>
          </rPr>
          <t xml:space="preserve">
                                                      &lt;80 cm     80 bis 120 cm     &gt; 120 cm                                                                              &lt;80 cm     80 bis 120 cm     &gt; 120 cm
----------------------------------------------------------------------------------------------------------------                ------------------------------------------------------------------------------------------------------------------------
Roterle                                           1                      2                       3                            Baumhasel                                           71                    72                      73
</t>
        </r>
        <r>
          <rPr>
            <u val="single"/>
            <sz val="8"/>
            <rFont val="Arial"/>
            <family val="2"/>
          </rPr>
          <t>Weiden                                          4                      5                       6</t>
        </r>
        <r>
          <rPr>
            <sz val="8"/>
            <rFont val="Arial"/>
            <family val="2"/>
          </rPr>
          <t xml:space="preserve">                            </t>
        </r>
        <r>
          <rPr>
            <u val="single"/>
            <sz val="8"/>
            <rFont val="Arial"/>
            <family val="2"/>
          </rPr>
          <t>Edelkastanie                                         74                    75                      76</t>
        </r>
        <r>
          <rPr>
            <sz val="8"/>
            <rFont val="Arial"/>
            <family val="2"/>
          </rPr>
          <t xml:space="preserve">
Hainbuche                                      7                      8                       9                            Lindenblättrige Birke                              77                    78                      79
</t>
        </r>
        <r>
          <rPr>
            <u val="single"/>
            <sz val="8"/>
            <rFont val="Arial"/>
            <family val="2"/>
          </rPr>
          <t>Rotbuche                                       10                    11                     12</t>
        </r>
        <r>
          <rPr>
            <sz val="8"/>
            <rFont val="Arial"/>
            <family val="2"/>
          </rPr>
          <t xml:space="preserve">                          </t>
        </r>
        <r>
          <rPr>
            <u val="single"/>
            <sz val="8"/>
            <rFont val="Arial"/>
            <family val="2"/>
          </rPr>
          <t>Schwarznuss                                          80                    81                      82</t>
        </r>
        <r>
          <rPr>
            <sz val="8"/>
            <rFont val="Arial"/>
            <family val="2"/>
          </rPr>
          <t xml:space="preserve">
Ahorn                                            13                    14                     15                           Riesenlebensbaum                                 83                    83                      83
</t>
        </r>
        <r>
          <rPr>
            <u val="single"/>
            <sz val="8"/>
            <rFont val="Arial"/>
            <family val="2"/>
          </rPr>
          <t>Ulme                                             16                    17                     18</t>
        </r>
        <r>
          <rPr>
            <sz val="8"/>
            <rFont val="Arial"/>
            <family val="2"/>
          </rPr>
          <t xml:space="preserve">                           </t>
        </r>
        <r>
          <rPr>
            <u val="single"/>
            <sz val="8"/>
            <rFont val="Arial"/>
            <family val="2"/>
          </rPr>
          <t>Atlaszeder                                             84                    84                      84</t>
        </r>
        <r>
          <rPr>
            <sz val="8"/>
            <rFont val="Arial"/>
            <family val="2"/>
          </rPr>
          <t xml:space="preserve">
Eberesche                                     19                    20                     21                           Libanonzeder                                         85                    85                      85
</t>
        </r>
        <r>
          <rPr>
            <u val="single"/>
            <sz val="8"/>
            <rFont val="Arial"/>
            <family val="2"/>
          </rPr>
          <t>Vogelbeer                                      22                    23                     24</t>
        </r>
        <r>
          <rPr>
            <sz val="8"/>
            <rFont val="Arial"/>
            <family val="2"/>
          </rPr>
          <t xml:space="preserve">
Stieleiche                                      25                    26                     27                           sonstiges LH                                          90                    90                      90
</t>
        </r>
        <r>
          <rPr>
            <u val="single"/>
            <sz val="8"/>
            <rFont val="Arial"/>
            <family val="2"/>
          </rPr>
          <t>Traubeneiche                                 28                    29                     30</t>
        </r>
        <r>
          <rPr>
            <sz val="8"/>
            <rFont val="Arial"/>
            <family val="2"/>
          </rPr>
          <t xml:space="preserve">                           </t>
        </r>
        <r>
          <rPr>
            <u val="single"/>
            <sz val="8"/>
            <rFont val="Arial"/>
            <family val="2"/>
          </rPr>
          <t>sonstiges NH                                          91                    91                      91</t>
        </r>
        <r>
          <rPr>
            <sz val="8"/>
            <rFont val="Arial"/>
            <family val="2"/>
          </rPr>
          <t xml:space="preserve">
Roteiche </t>
        </r>
        <r>
          <rPr>
            <b/>
            <sz val="8"/>
            <rFont val="Arial"/>
            <family val="2"/>
          </rPr>
          <t xml:space="preserve">                                </t>
        </r>
        <r>
          <rPr>
            <sz val="8"/>
            <rFont val="Arial"/>
            <family val="2"/>
          </rPr>
          <t xml:space="preserve">      31                    32                     33
</t>
        </r>
        <r>
          <rPr>
            <u val="single"/>
            <sz val="8"/>
            <rFont val="Arial"/>
            <family val="2"/>
          </rPr>
          <t>Linde                                            34                    35                     36</t>
        </r>
        <r>
          <rPr>
            <sz val="8"/>
            <rFont val="Arial"/>
            <family val="2"/>
          </rPr>
          <t xml:space="preserve">                            Douglasie                                               61
Kirsche                                         37                    38                     39                            Küstentanne                                           62
</t>
        </r>
        <r>
          <rPr>
            <u val="single"/>
            <sz val="8"/>
            <rFont val="Arial"/>
            <family val="2"/>
          </rPr>
          <t>Aspe                                            40                    41                     42</t>
        </r>
        <r>
          <rPr>
            <sz val="8"/>
            <rFont val="Arial"/>
            <family val="2"/>
          </rPr>
          <t xml:space="preserve">                           Lärche                                                     63
Wildapfel                                      43                    44                     45                           Schwarzkiefer                                           64
</t>
        </r>
        <r>
          <rPr>
            <u val="single"/>
            <sz val="8"/>
            <rFont val="Arial"/>
            <family val="2"/>
          </rPr>
          <t>Wildbirne                                      46                    47                     48</t>
        </r>
        <r>
          <rPr>
            <sz val="8"/>
            <rFont val="Arial"/>
            <family val="2"/>
          </rPr>
          <t xml:space="preserve">                           Waldkiefer                                                65
Schwarzpappel, reinartig                49                    50                     51                            Weißtanne                                              66
</t>
        </r>
        <r>
          <rPr>
            <u val="single"/>
            <sz val="8"/>
            <rFont val="Arial"/>
            <family val="2"/>
          </rPr>
          <t>Elsbeere                                       52                    53                     54</t>
        </r>
        <r>
          <rPr>
            <sz val="8"/>
            <rFont val="Arial"/>
            <family val="2"/>
          </rPr>
          <t xml:space="preserve">
Speierling                                     55                    56                     57
</t>
        </r>
        <r>
          <rPr>
            <u val="single"/>
            <sz val="8"/>
            <rFont val="Arial"/>
            <family val="2"/>
          </rPr>
          <t xml:space="preserve">Mehlbeere                                    58                    59                     60
</t>
        </r>
        <r>
          <rPr>
            <sz val="8"/>
            <rFont val="Arial"/>
            <family val="2"/>
          </rPr>
          <t xml:space="preserve">Walnuss                                       67                    68                     69
</t>
        </r>
      </text>
    </comment>
    <comment ref="B191" authorId="3">
      <text>
        <r>
          <rPr>
            <b/>
            <sz val="8"/>
            <rFont val="Arial"/>
            <family val="2"/>
          </rPr>
          <t xml:space="preserve">Kennziffern für Baumarten (Extremwetter-RL)                                                                max. 10 % von den Baumarten 71 bis 91 (Experimentierklausel):
</t>
        </r>
        <r>
          <rPr>
            <sz val="8"/>
            <rFont val="Arial"/>
            <family val="2"/>
          </rPr>
          <t xml:space="preserve">
                                                      &lt;80 cm     80 bis 120 cm     &gt; 120 cm                                                                              &lt;80 cm     80 bis 120 cm     &gt; 120 cm
----------------------------------------------------------------------------------------------------------------                ------------------------------------------------------------------------------------------------------------------------
Roterle                                           1                      2                       3                            Baumhasel                                           71                    72                      73
</t>
        </r>
        <r>
          <rPr>
            <u val="single"/>
            <sz val="8"/>
            <rFont val="Arial"/>
            <family val="2"/>
          </rPr>
          <t>Weiden                                          4                      5                       6</t>
        </r>
        <r>
          <rPr>
            <sz val="8"/>
            <rFont val="Arial"/>
            <family val="2"/>
          </rPr>
          <t xml:space="preserve">                            </t>
        </r>
        <r>
          <rPr>
            <u val="single"/>
            <sz val="8"/>
            <rFont val="Arial"/>
            <family val="2"/>
          </rPr>
          <t>Edelkastanie                                         74                    75                      76</t>
        </r>
        <r>
          <rPr>
            <sz val="8"/>
            <rFont val="Arial"/>
            <family val="2"/>
          </rPr>
          <t xml:space="preserve">
Hainbuche                                      7                      8                       9                            Lindenblättrige Birke                              77                    78                      79
</t>
        </r>
        <r>
          <rPr>
            <u val="single"/>
            <sz val="8"/>
            <rFont val="Arial"/>
            <family val="2"/>
          </rPr>
          <t>Rotbuche                                       10                    11                     12</t>
        </r>
        <r>
          <rPr>
            <sz val="8"/>
            <rFont val="Arial"/>
            <family val="2"/>
          </rPr>
          <t xml:space="preserve">                          </t>
        </r>
        <r>
          <rPr>
            <u val="single"/>
            <sz val="8"/>
            <rFont val="Arial"/>
            <family val="2"/>
          </rPr>
          <t>Schwarznuss                                          80                    81                      82</t>
        </r>
        <r>
          <rPr>
            <sz val="8"/>
            <rFont val="Arial"/>
            <family val="2"/>
          </rPr>
          <t xml:space="preserve">
Ahorn                                            13                    14                     15                           Riesenlebensbaum                                 83                    83                      83
</t>
        </r>
        <r>
          <rPr>
            <u val="single"/>
            <sz val="8"/>
            <rFont val="Arial"/>
            <family val="2"/>
          </rPr>
          <t>Ulme                                             16                    17                     18</t>
        </r>
        <r>
          <rPr>
            <sz val="8"/>
            <rFont val="Arial"/>
            <family val="2"/>
          </rPr>
          <t xml:space="preserve">                           </t>
        </r>
        <r>
          <rPr>
            <u val="single"/>
            <sz val="8"/>
            <rFont val="Arial"/>
            <family val="2"/>
          </rPr>
          <t>Atlaszeder                                             84                    84                      84</t>
        </r>
        <r>
          <rPr>
            <sz val="8"/>
            <rFont val="Arial"/>
            <family val="2"/>
          </rPr>
          <t xml:space="preserve">
Eberesche                                     19                    20                     21                           Libanonzeder                                         85                    85                      85
</t>
        </r>
        <r>
          <rPr>
            <u val="single"/>
            <sz val="8"/>
            <rFont val="Arial"/>
            <family val="2"/>
          </rPr>
          <t>Vogelbeer                                      22                    23                     24</t>
        </r>
        <r>
          <rPr>
            <sz val="8"/>
            <rFont val="Arial"/>
            <family val="2"/>
          </rPr>
          <t xml:space="preserve">
Stieleiche                                      25                    26                     27                           sonstiges LH                                          90                    90                      90
</t>
        </r>
        <r>
          <rPr>
            <u val="single"/>
            <sz val="8"/>
            <rFont val="Arial"/>
            <family val="2"/>
          </rPr>
          <t>Traubeneiche                                 28                    29                     30</t>
        </r>
        <r>
          <rPr>
            <sz val="8"/>
            <rFont val="Arial"/>
            <family val="2"/>
          </rPr>
          <t xml:space="preserve">                           </t>
        </r>
        <r>
          <rPr>
            <u val="single"/>
            <sz val="8"/>
            <rFont val="Arial"/>
            <family val="2"/>
          </rPr>
          <t>sonstiges NH                                          91                    91                      91</t>
        </r>
        <r>
          <rPr>
            <sz val="8"/>
            <rFont val="Arial"/>
            <family val="2"/>
          </rPr>
          <t xml:space="preserve">
Roteiche </t>
        </r>
        <r>
          <rPr>
            <b/>
            <sz val="8"/>
            <rFont val="Arial"/>
            <family val="2"/>
          </rPr>
          <t xml:space="preserve">                                </t>
        </r>
        <r>
          <rPr>
            <sz val="8"/>
            <rFont val="Arial"/>
            <family val="2"/>
          </rPr>
          <t xml:space="preserve">      31                    32                     33
</t>
        </r>
        <r>
          <rPr>
            <u val="single"/>
            <sz val="8"/>
            <rFont val="Arial"/>
            <family val="2"/>
          </rPr>
          <t>Linde                                            34                    35                     36</t>
        </r>
        <r>
          <rPr>
            <sz val="8"/>
            <rFont val="Arial"/>
            <family val="2"/>
          </rPr>
          <t xml:space="preserve">                            Douglasie                                               61
Kirsche                                         37                    38                     39                            Küstentanne                                           62
</t>
        </r>
        <r>
          <rPr>
            <u val="single"/>
            <sz val="8"/>
            <rFont val="Arial"/>
            <family val="2"/>
          </rPr>
          <t>Aspe                                            40                    41                     42</t>
        </r>
        <r>
          <rPr>
            <sz val="8"/>
            <rFont val="Arial"/>
            <family val="2"/>
          </rPr>
          <t xml:space="preserve">                           Lärche                                                     63
Wildapfel                                      43                    44                     45                           Schwarzkiefer                                           64
</t>
        </r>
        <r>
          <rPr>
            <u val="single"/>
            <sz val="8"/>
            <rFont val="Arial"/>
            <family val="2"/>
          </rPr>
          <t>Wildbirne                                      46                    47                     48</t>
        </r>
        <r>
          <rPr>
            <sz val="8"/>
            <rFont val="Arial"/>
            <family val="2"/>
          </rPr>
          <t xml:space="preserve">                           Waldkiefer                                                65
Schwarzpappel, reinartig                49                    50                     51                            Weißtanne                                              66
</t>
        </r>
        <r>
          <rPr>
            <u val="single"/>
            <sz val="8"/>
            <rFont val="Arial"/>
            <family val="2"/>
          </rPr>
          <t>Elsbeere                                       52                    53                     54</t>
        </r>
        <r>
          <rPr>
            <sz val="8"/>
            <rFont val="Arial"/>
            <family val="2"/>
          </rPr>
          <t xml:space="preserve">
Speierling                                     55                    56                     57
</t>
        </r>
        <r>
          <rPr>
            <u val="single"/>
            <sz val="8"/>
            <rFont val="Arial"/>
            <family val="2"/>
          </rPr>
          <t xml:space="preserve">Mehlbeere                                    58                    59                     60
</t>
        </r>
        <r>
          <rPr>
            <sz val="8"/>
            <rFont val="Arial"/>
            <family val="2"/>
          </rPr>
          <t xml:space="preserve">Walnuss                                       67                    68                     69
</t>
        </r>
      </text>
    </comment>
    <comment ref="B192" authorId="3">
      <text>
        <r>
          <rPr>
            <b/>
            <sz val="8"/>
            <rFont val="Arial"/>
            <family val="2"/>
          </rPr>
          <t xml:space="preserve">Kennziffern für Baumarten (Extremwetter-RL)                                                                max. 10 % von den Baumarten 71 bis 91 (Experimentierklausel):
</t>
        </r>
        <r>
          <rPr>
            <sz val="8"/>
            <rFont val="Arial"/>
            <family val="2"/>
          </rPr>
          <t xml:space="preserve">
                                                      &lt;80 cm     80 bis 120 cm     &gt; 120 cm                                                                              &lt;80 cm     80 bis 120 cm     &gt; 120 cm
----------------------------------------------------------------------------------------------------------------                ------------------------------------------------------------------------------------------------------------------------
Roterle                                           1                      2                       3                            Baumhasel                                           71                    72                      73
</t>
        </r>
        <r>
          <rPr>
            <u val="single"/>
            <sz val="8"/>
            <rFont val="Arial"/>
            <family val="2"/>
          </rPr>
          <t>Weiden                                          4                      5                       6</t>
        </r>
        <r>
          <rPr>
            <sz val="8"/>
            <rFont val="Arial"/>
            <family val="2"/>
          </rPr>
          <t xml:space="preserve">                            </t>
        </r>
        <r>
          <rPr>
            <u val="single"/>
            <sz val="8"/>
            <rFont val="Arial"/>
            <family val="2"/>
          </rPr>
          <t>Edelkastanie                                         74                    75                      76</t>
        </r>
        <r>
          <rPr>
            <sz val="8"/>
            <rFont val="Arial"/>
            <family val="2"/>
          </rPr>
          <t xml:space="preserve">
Hainbuche                                      7                      8                       9                            Lindenblättrige Birke                              77                    78                      79
</t>
        </r>
        <r>
          <rPr>
            <u val="single"/>
            <sz val="8"/>
            <rFont val="Arial"/>
            <family val="2"/>
          </rPr>
          <t>Rotbuche                                       10                    11                     12</t>
        </r>
        <r>
          <rPr>
            <sz val="8"/>
            <rFont val="Arial"/>
            <family val="2"/>
          </rPr>
          <t xml:space="preserve">                          </t>
        </r>
        <r>
          <rPr>
            <u val="single"/>
            <sz val="8"/>
            <rFont val="Arial"/>
            <family val="2"/>
          </rPr>
          <t>Schwarznuss                                          80                    81                      82</t>
        </r>
        <r>
          <rPr>
            <sz val="8"/>
            <rFont val="Arial"/>
            <family val="2"/>
          </rPr>
          <t xml:space="preserve">
Ahorn                                            13                    14                     15                           Riesenlebensbaum                                 83                    83                      83
</t>
        </r>
        <r>
          <rPr>
            <u val="single"/>
            <sz val="8"/>
            <rFont val="Arial"/>
            <family val="2"/>
          </rPr>
          <t>Ulme                                             16                    17                     18</t>
        </r>
        <r>
          <rPr>
            <sz val="8"/>
            <rFont val="Arial"/>
            <family val="2"/>
          </rPr>
          <t xml:space="preserve">                           </t>
        </r>
        <r>
          <rPr>
            <u val="single"/>
            <sz val="8"/>
            <rFont val="Arial"/>
            <family val="2"/>
          </rPr>
          <t>Atlaszeder                                             84                    84                      84</t>
        </r>
        <r>
          <rPr>
            <sz val="8"/>
            <rFont val="Arial"/>
            <family val="2"/>
          </rPr>
          <t xml:space="preserve">
Eberesche                                     19                    20                     21                           Libanonzeder                                         85                    85                      85
</t>
        </r>
        <r>
          <rPr>
            <u val="single"/>
            <sz val="8"/>
            <rFont val="Arial"/>
            <family val="2"/>
          </rPr>
          <t>Vogelbeer                                      22                    23                     24</t>
        </r>
        <r>
          <rPr>
            <sz val="8"/>
            <rFont val="Arial"/>
            <family val="2"/>
          </rPr>
          <t xml:space="preserve">
Stieleiche                                      25                    26                     27                           sonstiges LH                                          90                    90                      90
</t>
        </r>
        <r>
          <rPr>
            <u val="single"/>
            <sz val="8"/>
            <rFont val="Arial"/>
            <family val="2"/>
          </rPr>
          <t>Traubeneiche                                 28                    29                     30</t>
        </r>
        <r>
          <rPr>
            <sz val="8"/>
            <rFont val="Arial"/>
            <family val="2"/>
          </rPr>
          <t xml:space="preserve">                           </t>
        </r>
        <r>
          <rPr>
            <u val="single"/>
            <sz val="8"/>
            <rFont val="Arial"/>
            <family val="2"/>
          </rPr>
          <t>sonstiges NH                                          91                    91                      91</t>
        </r>
        <r>
          <rPr>
            <sz val="8"/>
            <rFont val="Arial"/>
            <family val="2"/>
          </rPr>
          <t xml:space="preserve">
Roteiche </t>
        </r>
        <r>
          <rPr>
            <b/>
            <sz val="8"/>
            <rFont val="Arial"/>
            <family val="2"/>
          </rPr>
          <t xml:space="preserve">                                </t>
        </r>
        <r>
          <rPr>
            <sz val="8"/>
            <rFont val="Arial"/>
            <family val="2"/>
          </rPr>
          <t xml:space="preserve">      31                    32                     33
</t>
        </r>
        <r>
          <rPr>
            <u val="single"/>
            <sz val="8"/>
            <rFont val="Arial"/>
            <family val="2"/>
          </rPr>
          <t>Linde                                            34                    35                     36</t>
        </r>
        <r>
          <rPr>
            <sz val="8"/>
            <rFont val="Arial"/>
            <family val="2"/>
          </rPr>
          <t xml:space="preserve">                            Douglasie                                               61
Kirsche                                         37                    38                     39                            Küstentanne                                           62
</t>
        </r>
        <r>
          <rPr>
            <u val="single"/>
            <sz val="8"/>
            <rFont val="Arial"/>
            <family val="2"/>
          </rPr>
          <t>Aspe                                            40                    41                     42</t>
        </r>
        <r>
          <rPr>
            <sz val="8"/>
            <rFont val="Arial"/>
            <family val="2"/>
          </rPr>
          <t xml:space="preserve">                           Lärche                                                     63
Wildapfel                                      43                    44                     45                           Schwarzkiefer                                           64
</t>
        </r>
        <r>
          <rPr>
            <u val="single"/>
            <sz val="8"/>
            <rFont val="Arial"/>
            <family val="2"/>
          </rPr>
          <t>Wildbirne                                      46                    47                     48</t>
        </r>
        <r>
          <rPr>
            <sz val="8"/>
            <rFont val="Arial"/>
            <family val="2"/>
          </rPr>
          <t xml:space="preserve">                           Waldkiefer                                                65
Schwarzpappel, reinartig                49                    50                     51                            Weißtanne                                              66
</t>
        </r>
        <r>
          <rPr>
            <u val="single"/>
            <sz val="8"/>
            <rFont val="Arial"/>
            <family val="2"/>
          </rPr>
          <t>Elsbeere                                       52                    53                     54</t>
        </r>
        <r>
          <rPr>
            <sz val="8"/>
            <rFont val="Arial"/>
            <family val="2"/>
          </rPr>
          <t xml:space="preserve">
Speierling                                     55                    56                     57
</t>
        </r>
        <r>
          <rPr>
            <u val="single"/>
            <sz val="8"/>
            <rFont val="Arial"/>
            <family val="2"/>
          </rPr>
          <t xml:space="preserve">Mehlbeere                                    58                    59                     60
</t>
        </r>
        <r>
          <rPr>
            <sz val="8"/>
            <rFont val="Arial"/>
            <family val="2"/>
          </rPr>
          <t xml:space="preserve">Walnuss                                       67                    68                     69
</t>
        </r>
      </text>
    </comment>
    <comment ref="B193" authorId="3">
      <text>
        <r>
          <rPr>
            <b/>
            <sz val="8"/>
            <rFont val="Arial"/>
            <family val="2"/>
          </rPr>
          <t xml:space="preserve">Kennziffern für Baumarten (Extremwetter-RL)                                                                max. 10 % von den Baumarten 71 bis 91 (Experimentierklausel):
</t>
        </r>
        <r>
          <rPr>
            <sz val="8"/>
            <rFont val="Arial"/>
            <family val="2"/>
          </rPr>
          <t xml:space="preserve">
                                                      &lt;80 cm     80 bis 120 cm     &gt; 120 cm                                                                              &lt;80 cm     80 bis 120 cm     &gt; 120 cm
----------------------------------------------------------------------------------------------------------------                ------------------------------------------------------------------------------------------------------------------------
Roterle                                           1                      2                       3                            Baumhasel                                           71                    72                      73
</t>
        </r>
        <r>
          <rPr>
            <u val="single"/>
            <sz val="8"/>
            <rFont val="Arial"/>
            <family val="2"/>
          </rPr>
          <t>Weiden                                          4                      5                       6</t>
        </r>
        <r>
          <rPr>
            <sz val="8"/>
            <rFont val="Arial"/>
            <family val="2"/>
          </rPr>
          <t xml:space="preserve">                            </t>
        </r>
        <r>
          <rPr>
            <u val="single"/>
            <sz val="8"/>
            <rFont val="Arial"/>
            <family val="2"/>
          </rPr>
          <t>Edelkastanie                                         74                    75                      76</t>
        </r>
        <r>
          <rPr>
            <sz val="8"/>
            <rFont val="Arial"/>
            <family val="2"/>
          </rPr>
          <t xml:space="preserve">
Hainbuche                                      7                      8                       9                            Lindenblättrige Birke                              77                    78                      79
</t>
        </r>
        <r>
          <rPr>
            <u val="single"/>
            <sz val="8"/>
            <rFont val="Arial"/>
            <family val="2"/>
          </rPr>
          <t>Rotbuche                                       10                    11                     12</t>
        </r>
        <r>
          <rPr>
            <sz val="8"/>
            <rFont val="Arial"/>
            <family val="2"/>
          </rPr>
          <t xml:space="preserve">                          </t>
        </r>
        <r>
          <rPr>
            <u val="single"/>
            <sz val="8"/>
            <rFont val="Arial"/>
            <family val="2"/>
          </rPr>
          <t>Schwarznuss                                          80                    81                      82</t>
        </r>
        <r>
          <rPr>
            <sz val="8"/>
            <rFont val="Arial"/>
            <family val="2"/>
          </rPr>
          <t xml:space="preserve">
Ahorn                                            13                    14                     15                           Riesenlebensbaum                                 83                    83                      83
</t>
        </r>
        <r>
          <rPr>
            <u val="single"/>
            <sz val="8"/>
            <rFont val="Arial"/>
            <family val="2"/>
          </rPr>
          <t>Ulme                                             16                    17                     18</t>
        </r>
        <r>
          <rPr>
            <sz val="8"/>
            <rFont val="Arial"/>
            <family val="2"/>
          </rPr>
          <t xml:space="preserve">                           </t>
        </r>
        <r>
          <rPr>
            <u val="single"/>
            <sz val="8"/>
            <rFont val="Arial"/>
            <family val="2"/>
          </rPr>
          <t>Atlaszeder                                             84                    84                      84</t>
        </r>
        <r>
          <rPr>
            <sz val="8"/>
            <rFont val="Arial"/>
            <family val="2"/>
          </rPr>
          <t xml:space="preserve">
Eberesche                                     19                    20                     21                           Libanonzeder                                         85                    85                      85
</t>
        </r>
        <r>
          <rPr>
            <u val="single"/>
            <sz val="8"/>
            <rFont val="Arial"/>
            <family val="2"/>
          </rPr>
          <t>Vogelbeer                                      22                    23                     24</t>
        </r>
        <r>
          <rPr>
            <sz val="8"/>
            <rFont val="Arial"/>
            <family val="2"/>
          </rPr>
          <t xml:space="preserve">
Stieleiche                                      25                    26                     27                           sonstiges LH                                          90                    90                      90
</t>
        </r>
        <r>
          <rPr>
            <u val="single"/>
            <sz val="8"/>
            <rFont val="Arial"/>
            <family val="2"/>
          </rPr>
          <t>Traubeneiche                                 28                    29                     30</t>
        </r>
        <r>
          <rPr>
            <sz val="8"/>
            <rFont val="Arial"/>
            <family val="2"/>
          </rPr>
          <t xml:space="preserve">                           </t>
        </r>
        <r>
          <rPr>
            <u val="single"/>
            <sz val="8"/>
            <rFont val="Arial"/>
            <family val="2"/>
          </rPr>
          <t>sonstiges NH                                          91                    91                      91</t>
        </r>
        <r>
          <rPr>
            <sz val="8"/>
            <rFont val="Arial"/>
            <family val="2"/>
          </rPr>
          <t xml:space="preserve">
Roteiche </t>
        </r>
        <r>
          <rPr>
            <b/>
            <sz val="8"/>
            <rFont val="Arial"/>
            <family val="2"/>
          </rPr>
          <t xml:space="preserve">                                </t>
        </r>
        <r>
          <rPr>
            <sz val="8"/>
            <rFont val="Arial"/>
            <family val="2"/>
          </rPr>
          <t xml:space="preserve">      31                    32                     33
</t>
        </r>
        <r>
          <rPr>
            <u val="single"/>
            <sz val="8"/>
            <rFont val="Arial"/>
            <family val="2"/>
          </rPr>
          <t>Linde                                            34                    35                     36</t>
        </r>
        <r>
          <rPr>
            <sz val="8"/>
            <rFont val="Arial"/>
            <family val="2"/>
          </rPr>
          <t xml:space="preserve">                            Douglasie                                               61
Kirsche                                         37                    38                     39                            Küstentanne                                           62
</t>
        </r>
        <r>
          <rPr>
            <u val="single"/>
            <sz val="8"/>
            <rFont val="Arial"/>
            <family val="2"/>
          </rPr>
          <t>Aspe                                            40                    41                     42</t>
        </r>
        <r>
          <rPr>
            <sz val="8"/>
            <rFont val="Arial"/>
            <family val="2"/>
          </rPr>
          <t xml:space="preserve">                           Lärche                                                     63
Wildapfel                                      43                    44                     45                           Schwarzkiefer                                           64
</t>
        </r>
        <r>
          <rPr>
            <u val="single"/>
            <sz val="8"/>
            <rFont val="Arial"/>
            <family val="2"/>
          </rPr>
          <t>Wildbirne                                      46                    47                     48</t>
        </r>
        <r>
          <rPr>
            <sz val="8"/>
            <rFont val="Arial"/>
            <family val="2"/>
          </rPr>
          <t xml:space="preserve">                           Waldkiefer                                                65
Schwarzpappel, reinartig                49                    50                     51                            Weißtanne                                              66
</t>
        </r>
        <r>
          <rPr>
            <u val="single"/>
            <sz val="8"/>
            <rFont val="Arial"/>
            <family val="2"/>
          </rPr>
          <t>Elsbeere                                       52                    53                     54</t>
        </r>
        <r>
          <rPr>
            <sz val="8"/>
            <rFont val="Arial"/>
            <family val="2"/>
          </rPr>
          <t xml:space="preserve">
Speierling                                     55                    56                     57
</t>
        </r>
        <r>
          <rPr>
            <u val="single"/>
            <sz val="8"/>
            <rFont val="Arial"/>
            <family val="2"/>
          </rPr>
          <t xml:space="preserve">Mehlbeere                                    58                    59                     60
</t>
        </r>
        <r>
          <rPr>
            <sz val="8"/>
            <rFont val="Arial"/>
            <family val="2"/>
          </rPr>
          <t xml:space="preserve">Walnuss                                       67                    68                     69
</t>
        </r>
      </text>
    </comment>
    <comment ref="B194" authorId="3">
      <text>
        <r>
          <rPr>
            <b/>
            <sz val="8"/>
            <rFont val="Arial"/>
            <family val="2"/>
          </rPr>
          <t xml:space="preserve">Kennziffern für Baumarten (Extremwetter-RL)                                                                max. 10 % von den Baumarten 71 bis 91 (Experimentierklausel):
</t>
        </r>
        <r>
          <rPr>
            <sz val="8"/>
            <rFont val="Arial"/>
            <family val="2"/>
          </rPr>
          <t xml:space="preserve">
                                                      &lt;80 cm     80 bis 120 cm     &gt; 120 cm                                                                              &lt;80 cm     80 bis 120 cm     &gt; 120 cm
----------------------------------------------------------------------------------------------------------------                ------------------------------------------------------------------------------------------------------------------------
Roterle                                           1                      2                       3                            Baumhasel                                           71                    72                      73
</t>
        </r>
        <r>
          <rPr>
            <u val="single"/>
            <sz val="8"/>
            <rFont val="Arial"/>
            <family val="2"/>
          </rPr>
          <t>Weiden                                          4                      5                       6</t>
        </r>
        <r>
          <rPr>
            <sz val="8"/>
            <rFont val="Arial"/>
            <family val="2"/>
          </rPr>
          <t xml:space="preserve">                            </t>
        </r>
        <r>
          <rPr>
            <u val="single"/>
            <sz val="8"/>
            <rFont val="Arial"/>
            <family val="2"/>
          </rPr>
          <t>Edelkastanie                                         74                    75                      76</t>
        </r>
        <r>
          <rPr>
            <sz val="8"/>
            <rFont val="Arial"/>
            <family val="2"/>
          </rPr>
          <t xml:space="preserve">
Hainbuche                                      7                      8                       9                            Lindenblättrige Birke                              77                    78                      79
</t>
        </r>
        <r>
          <rPr>
            <u val="single"/>
            <sz val="8"/>
            <rFont val="Arial"/>
            <family val="2"/>
          </rPr>
          <t>Rotbuche                                       10                    11                     12</t>
        </r>
        <r>
          <rPr>
            <sz val="8"/>
            <rFont val="Arial"/>
            <family val="2"/>
          </rPr>
          <t xml:space="preserve">                          </t>
        </r>
        <r>
          <rPr>
            <u val="single"/>
            <sz val="8"/>
            <rFont val="Arial"/>
            <family val="2"/>
          </rPr>
          <t>Schwarznuss                                          80                    81                      82</t>
        </r>
        <r>
          <rPr>
            <sz val="8"/>
            <rFont val="Arial"/>
            <family val="2"/>
          </rPr>
          <t xml:space="preserve">
Ahorn                                            13                    14                     15                           Riesenlebensbaum                                 83                    83                      83
</t>
        </r>
        <r>
          <rPr>
            <u val="single"/>
            <sz val="8"/>
            <rFont val="Arial"/>
            <family val="2"/>
          </rPr>
          <t>Ulme                                             16                    17                     18</t>
        </r>
        <r>
          <rPr>
            <sz val="8"/>
            <rFont val="Arial"/>
            <family val="2"/>
          </rPr>
          <t xml:space="preserve">                           </t>
        </r>
        <r>
          <rPr>
            <u val="single"/>
            <sz val="8"/>
            <rFont val="Arial"/>
            <family val="2"/>
          </rPr>
          <t>Atlaszeder                                             84                    84                      84</t>
        </r>
        <r>
          <rPr>
            <sz val="8"/>
            <rFont val="Arial"/>
            <family val="2"/>
          </rPr>
          <t xml:space="preserve">
Eberesche                                     19                    20                     21                           Libanonzeder                                         85                    85                      85
</t>
        </r>
        <r>
          <rPr>
            <u val="single"/>
            <sz val="8"/>
            <rFont val="Arial"/>
            <family val="2"/>
          </rPr>
          <t>Vogelbeer                                      22                    23                     24</t>
        </r>
        <r>
          <rPr>
            <sz val="8"/>
            <rFont val="Arial"/>
            <family val="2"/>
          </rPr>
          <t xml:space="preserve">
Stieleiche                                      25                    26                     27                           sonstiges LH                                          90                    90                      90
</t>
        </r>
        <r>
          <rPr>
            <u val="single"/>
            <sz val="8"/>
            <rFont val="Arial"/>
            <family val="2"/>
          </rPr>
          <t>Traubeneiche                                 28                    29                     30</t>
        </r>
        <r>
          <rPr>
            <sz val="8"/>
            <rFont val="Arial"/>
            <family val="2"/>
          </rPr>
          <t xml:space="preserve">                           </t>
        </r>
        <r>
          <rPr>
            <u val="single"/>
            <sz val="8"/>
            <rFont val="Arial"/>
            <family val="2"/>
          </rPr>
          <t>sonstiges NH                                          91                    91                      91</t>
        </r>
        <r>
          <rPr>
            <sz val="8"/>
            <rFont val="Arial"/>
            <family val="2"/>
          </rPr>
          <t xml:space="preserve">
Roteiche </t>
        </r>
        <r>
          <rPr>
            <b/>
            <sz val="8"/>
            <rFont val="Arial"/>
            <family val="2"/>
          </rPr>
          <t xml:space="preserve">                                </t>
        </r>
        <r>
          <rPr>
            <sz val="8"/>
            <rFont val="Arial"/>
            <family val="2"/>
          </rPr>
          <t xml:space="preserve">      31                    32                     33
</t>
        </r>
        <r>
          <rPr>
            <u val="single"/>
            <sz val="8"/>
            <rFont val="Arial"/>
            <family val="2"/>
          </rPr>
          <t>Linde                                            34                    35                     36</t>
        </r>
        <r>
          <rPr>
            <sz val="8"/>
            <rFont val="Arial"/>
            <family val="2"/>
          </rPr>
          <t xml:space="preserve">                            Douglasie                                               61
Kirsche                                         37                    38                     39                            Küstentanne                                           62
</t>
        </r>
        <r>
          <rPr>
            <u val="single"/>
            <sz val="8"/>
            <rFont val="Arial"/>
            <family val="2"/>
          </rPr>
          <t>Aspe                                            40                    41                     42</t>
        </r>
        <r>
          <rPr>
            <sz val="8"/>
            <rFont val="Arial"/>
            <family val="2"/>
          </rPr>
          <t xml:space="preserve">                           Lärche                                                     63
Wildapfel                                      43                    44                     45                           Schwarzkiefer                                           64
</t>
        </r>
        <r>
          <rPr>
            <u val="single"/>
            <sz val="8"/>
            <rFont val="Arial"/>
            <family val="2"/>
          </rPr>
          <t>Wildbirne                                      46                    47                     48</t>
        </r>
        <r>
          <rPr>
            <sz val="8"/>
            <rFont val="Arial"/>
            <family val="2"/>
          </rPr>
          <t xml:space="preserve">                           Waldkiefer                                                65
Schwarzpappel, reinartig                49                    50                     51                            Weißtanne                                              66
</t>
        </r>
        <r>
          <rPr>
            <u val="single"/>
            <sz val="8"/>
            <rFont val="Arial"/>
            <family val="2"/>
          </rPr>
          <t>Elsbeere                                       52                    53                     54</t>
        </r>
        <r>
          <rPr>
            <sz val="8"/>
            <rFont val="Arial"/>
            <family val="2"/>
          </rPr>
          <t xml:space="preserve">
Speierling                                     55                    56                     57
</t>
        </r>
        <r>
          <rPr>
            <u val="single"/>
            <sz val="8"/>
            <rFont val="Arial"/>
            <family val="2"/>
          </rPr>
          <t xml:space="preserve">Mehlbeere                                    58                    59                     60
</t>
        </r>
        <r>
          <rPr>
            <sz val="8"/>
            <rFont val="Arial"/>
            <family val="2"/>
          </rPr>
          <t xml:space="preserve">Walnuss                                       67                    68                     69
</t>
        </r>
      </text>
    </comment>
    <comment ref="E224" authorId="3">
      <text>
        <r>
          <rPr>
            <sz val="8"/>
            <rFont val="Tahoma"/>
            <family val="2"/>
          </rPr>
          <t>Belege sind beizufügen!</t>
        </r>
      </text>
    </comment>
    <comment ref="E226" authorId="0">
      <text>
        <r>
          <rPr>
            <b/>
            <sz val="8"/>
            <rFont val="Tahoma"/>
            <family val="2"/>
          </rPr>
          <t>Anmerkung:</t>
        </r>
        <r>
          <rPr>
            <sz val="8"/>
            <rFont val="Tahoma"/>
            <family val="2"/>
          </rPr>
          <t xml:space="preserve">
gemeint ist nicht, welche Baumarten hinausgepflegt werden und verschwinden; gemeint ist statt dessen, welche Baumarten bleiben und zur Geltung kommen</t>
        </r>
      </text>
    </comment>
    <comment ref="E240" authorId="0">
      <text>
        <r>
          <rPr>
            <b/>
            <sz val="8"/>
            <rFont val="Tahoma"/>
            <family val="2"/>
          </rPr>
          <t xml:space="preserve">Anmerkung:
</t>
        </r>
        <r>
          <rPr>
            <sz val="8"/>
            <rFont val="Tahoma"/>
            <family val="2"/>
          </rPr>
          <t xml:space="preserve">
Nr. 2.1.2.5: «Jungbestandspflege in Naturverjüngungen (förderfähige Baumarten gemäß Anlage 1 und Birke) und in zuvor geförderten oder förderfähigen Kulturen bis zu einem Alter von 15 Jahren mit dem Ziel, diese</t>
        </r>
        <r>
          <rPr>
            <u val="single"/>
            <sz val="8"/>
            <rFont val="Tahoma"/>
            <family val="2"/>
          </rPr>
          <t xml:space="preserve"> an Standort und Bestockungsziel</t>
        </r>
        <r>
          <rPr>
            <sz val="8"/>
            <rFont val="Tahoma"/>
            <family val="2"/>
          </rPr>
          <t xml:space="preserve"> anzupassen. Es ist nur ein Eingriff förderfähig.»
Nr. 3.1.2.5: «Jungbestandspflege in Naturverjüngungen (förderfähige Baumarten gemäß Anlage 1 und Birke) und in  zuvor geförderten oder förderfähigen Kulturen bis zu einem Alter von 15 Jahren mit dem Ziel, diese </t>
        </r>
        <r>
          <rPr>
            <u val="single"/>
            <sz val="8"/>
            <rFont val="Tahoma"/>
            <family val="2"/>
          </rPr>
          <t>an Standort und Bestockungsziel</t>
        </r>
        <r>
          <rPr>
            <sz val="8"/>
            <rFont val="Tahoma"/>
            <family val="2"/>
          </rPr>
          <t xml:space="preserve"> anzupassen. Es ist nur ein Eingriff zuwendungsfähig.» - (vgl. auch: «Schutzgebietsziele» aus der alten Fsg. der Pr-RL)
</t>
        </r>
      </text>
    </comment>
    <comment ref="B256" authorId="0">
      <text>
        <r>
          <rPr>
            <b/>
            <sz val="9"/>
            <rFont val="Segoe UI"/>
            <family val="2"/>
          </rPr>
          <t>Anmerkung:</t>
        </r>
        <r>
          <rPr>
            <sz val="9"/>
            <rFont val="Segoe UI"/>
            <family val="2"/>
          </rPr>
          <t xml:space="preserve">
Nr. 7.3 Pr-RL:
«</t>
        </r>
        <r>
          <rPr>
            <b/>
            <sz val="9"/>
            <rFont val="Segoe UI"/>
            <family val="2"/>
          </rPr>
          <t>Bagatellgrenzen</t>
        </r>
        <r>
          <rPr>
            <sz val="9"/>
            <rFont val="Segoe UI"/>
            <family val="2"/>
          </rPr>
          <t xml:space="preserve">
- 2 500 Euro bei Maßnahmen nach dem Förderbereich 5 (Wegebau),
- 1 000 Euro für den gesamten Bewilligungszeitraum für Einkommensverlustprämien nach dem Förderbereich 4 (Erstaufforstung),
- 500 Euro bei allen übrigen Maßnahmen.
Mehrere Maßnahmen [...] können in einem Antrag zusammengefasst werden. Die Bagatellgrenze bezieht sich dann auf den Gesamtförderbetrag aller Einzelmaßnahmen ausgenommen der Einkommensverlustprämie bei dem Förderbereich 4.
Die Bagatellgrenze gilt nicht für die Bodenbeprobungen in Zusammenhang mit Bodenschutzkalkungen (Nummer 2.1.1).» 
Nr. 6.3 Kö-RL: (...)</t>
        </r>
      </text>
    </comment>
    <comment ref="D261" authorId="0">
      <text>
        <r>
          <rPr>
            <b/>
            <sz val="9"/>
            <rFont val="Segoe UI"/>
            <family val="2"/>
          </rPr>
          <t xml:space="preserve">Anmerkung:
Anlage mit Fördersätzen:
</t>
        </r>
        <r>
          <rPr>
            <sz val="9"/>
            <rFont val="Segoe UI"/>
            <family val="2"/>
          </rPr>
          <t>« Streichmittel, Drahthosen, Schutz-, Wuchs- und Netzhüllen …»</t>
        </r>
      </text>
    </comment>
    <comment ref="H261" authorId="0">
      <text>
        <r>
          <rPr>
            <b/>
            <sz val="9"/>
            <rFont val="Segoe UI"/>
            <family val="2"/>
          </rPr>
          <t xml:space="preserve">Anmerkung:
</t>
        </r>
        <r>
          <rPr>
            <sz val="9"/>
            <rFont val="Segoe UI"/>
            <family val="2"/>
          </rPr>
          <t>laut Anlage mit Fördersätzen 
« 1,90 EUR je 10 Stück» - die Formel in dieser Zelle rechnet mit 0,19 EUR /St.</t>
        </r>
      </text>
    </comment>
    <comment ref="D263" authorId="0">
      <text>
        <r>
          <rPr>
            <b/>
            <sz val="9"/>
            <rFont val="Segoe UI"/>
            <family val="2"/>
          </rPr>
          <t xml:space="preserve">Anmerkung:
Anlage mit Fördersätzen:
</t>
        </r>
        <r>
          <rPr>
            <sz val="9"/>
            <rFont val="Segoe UI"/>
            <family val="2"/>
          </rPr>
          <t xml:space="preserve">« … Verbiss- 
schutzmanschetten »
</t>
        </r>
      </text>
    </comment>
    <comment ref="E272" authorId="0">
      <text>
        <r>
          <rPr>
            <b/>
            <sz val="9"/>
            <rFont val="Segoe UI"/>
            <family val="2"/>
          </rPr>
          <t>Anmerkung:</t>
        </r>
        <r>
          <rPr>
            <sz val="9"/>
            <rFont val="Segoe UI"/>
            <family val="2"/>
          </rPr>
          <t xml:space="preserve">
je kg oder je Liter</t>
        </r>
      </text>
    </comment>
    <comment ref="D278" authorId="0">
      <text>
        <r>
          <rPr>
            <b/>
            <sz val="9"/>
            <rFont val="Segoe UI"/>
            <family val="2"/>
          </rPr>
          <t>Amerkung:</t>
        </r>
        <r>
          <rPr>
            <sz val="9"/>
            <rFont val="Segoe UI"/>
            <family val="2"/>
          </rPr>
          <t xml:space="preserve">
Nr. 2.4.7.:  «Gatter in Naturverjüngungen, förderfähigen oder geförderten Kulturen, die nicht nach Nummer 2.4.3.2 oder 2.4.3.2 gefördert wurden ...»</t>
        </r>
      </text>
    </comment>
    <comment ref="E474" authorId="3">
      <text>
        <r>
          <rPr>
            <b/>
            <sz val="8"/>
            <rFont val="Tahoma"/>
            <family val="2"/>
          </rPr>
          <t xml:space="preserve">Anmerkung:
</t>
        </r>
        <r>
          <rPr>
            <sz val="8"/>
            <rFont val="Tahoma"/>
            <family val="2"/>
          </rPr>
          <t xml:space="preserve">Ist der Antragsteller weder eine FBG noch eine privatrechtliche Einrichtung, dann kann die Angabe des Namens des Waldbesitzers entfallen.
Die Angabe zur Waldbesitzgröße ist in jedem Falle erforderlich.
</t>
        </r>
        <r>
          <rPr>
            <b/>
            <sz val="8"/>
            <rFont val="Tahoma"/>
            <family val="2"/>
          </rPr>
          <t xml:space="preserve">
Nr. 5.5 der Ex-RL:</t>
        </r>
        <r>
          <rPr>
            <sz val="8"/>
            <rFont val="Tahoma"/>
            <family val="2"/>
          </rPr>
          <t xml:space="preserve">
Bei Waldbesitz &lt; 20 ha beträgt die Förderung 90 %,
sonst 80 % der zuwendungsfähigen Ausgaben.</t>
        </r>
      </text>
    </comment>
  </commentList>
</comments>
</file>

<file path=xl/comments2.xml><?xml version="1.0" encoding="utf-8"?>
<comments xmlns="http://schemas.openxmlformats.org/spreadsheetml/2006/main">
  <authors>
    <author>Heilken, Martin</author>
    <author>MAHE3600</author>
    <author>Schürmann, Heiko</author>
    <author>Ute Elberfeld</author>
  </authors>
  <commentList>
    <comment ref="B15" authorId="0">
      <text>
        <r>
          <rPr>
            <sz val="9"/>
            <rFont val="Segoe UI"/>
            <family val="2"/>
          </rPr>
          <t xml:space="preserve">
Seit dem Erl. d. MULNV vom 23.02.2022 kann eine Förderung von Maßnahmen nach Nr. 2.1.1 oder 2.2.2 der Ex-RL (nur noch) «</t>
        </r>
        <r>
          <rPr>
            <sz val="9"/>
            <rFont val="Segoe UI"/>
            <family val="2"/>
          </rPr>
          <t xml:space="preserve"> in Ausnahmefällen erfolgen, wenn in besonderen Situationen aufgrund erhöhter Holzerntekosten, die durch die Lage des Nadelholzbestandes oder das Gelände begründet sind, nicht mit einem positiven erntekostenfreien Holzerlös gerechnet werden kann. Das kann unter anderem bei Hiebsmaßnahmen in steilem oder feuchtem bis nassem Gelände der Fall sein (z.B. Steilhänge, Moorränder, Bruchwälder). ... Bei Maßnahmen an Verkehrsween oder Bebauung ist eine </t>
        </r>
        <r>
          <rPr>
            <b/>
            <sz val="9"/>
            <rFont val="Segoe UI"/>
            <family val="2"/>
          </rPr>
          <t>Förderung nach [Nr.] 2.1.3 [der Ex-RL]</t>
        </r>
        <r>
          <rPr>
            <sz val="9"/>
            <rFont val="Segoe UI"/>
            <family val="2"/>
          </rPr>
          <t xml:space="preserve"> weiterhin ungeschränkt möglich. ... 
Die Förderung von Förderanträgen, für die der [VZM] gewährt wurde, ist auf der Grundlage des Erlasses vom 09.02.2022 weiterhin möglich. »</t>
        </r>
      </text>
    </comment>
    <comment ref="B18" authorId="0">
      <text>
        <r>
          <rPr>
            <sz val="9"/>
            <rFont val="Segoe UI"/>
            <family val="2"/>
          </rPr>
          <t xml:space="preserve">
Seit dem Erl. d. MULNV vom 23.02.2022 kann eine Förderung von Maßnahmen nach Nr. 2.1.1 oder 2.2.2 der Ex-RL (nur noch) «</t>
        </r>
        <r>
          <rPr>
            <sz val="9"/>
            <rFont val="Segoe UI"/>
            <family val="2"/>
          </rPr>
          <t xml:space="preserve"> in Ausnahmefällen erfolgen, wenn in besonderen Situationen aufgrund erhöhter Holzerntekosten, die durch die Lage des Nadelholzbestandes oder das Gelände begründet sind, nicht mit einem positiven erntekostenfreien Holzerlös gerechnet werden kann. Das kann unter anderem bei Hiebsmaßnahmen in steilem oder feuchtem bis nassem Gelände der Fall sein (z.B. Steilhänge, Moorränder, Bruchwälder). ... Bei Maßnahmen an Verkehrsween oder Bebauung ist eine </t>
        </r>
        <r>
          <rPr>
            <b/>
            <sz val="9"/>
            <rFont val="Segoe UI"/>
            <family val="2"/>
          </rPr>
          <t>Förderung nach [Nr.] 2.1.3 [der Ex-RL]</t>
        </r>
        <r>
          <rPr>
            <sz val="9"/>
            <rFont val="Segoe UI"/>
            <family val="2"/>
          </rPr>
          <t xml:space="preserve"> weiterhin ungeschränkt möglich. ... 
Die Förderung von Förderanträgen, für die der [VZM] gewährt wurde, ist auf der Grundlage des Erlasses vom 09.02.2022 weiterhin möglich. »</t>
        </r>
      </text>
    </comment>
    <comment ref="B21" authorId="0">
      <text>
        <r>
          <rPr>
            <sz val="9"/>
            <rFont val="Segoe UI"/>
            <family val="2"/>
          </rPr>
          <t xml:space="preserve">
Seit dem Erl. d. MULNV vom 23.02.2022 kann eine Förderung von Maßnahmen nach Nr. 2.1.1 oder 2.2.2 der Ex-RL (nur noch) «</t>
        </r>
        <r>
          <rPr>
            <sz val="9"/>
            <rFont val="Segoe UI"/>
            <family val="2"/>
          </rPr>
          <t xml:space="preserve"> in Ausnahmefällen erfolgen, wenn in besonderen Situationen aufgrund erhöhter Holzerntekosten, die durch die Lage des Nadelholzbestandes oder das Gelände begründet sind, nicht mit einem positiven erntekostenfreien Holzerlös gerechnet werden kann. Das kann unter anderem bei Hiebsmaßnahmen in steilem oder feuchtem bis nassem Gelände der Fall sein (z.B. Steilhänge, Moorränder, Bruchwälder). ... Bei Maßnahmen an Verkehrsween oder Bebauung ist eine </t>
        </r>
        <r>
          <rPr>
            <b/>
            <sz val="9"/>
            <rFont val="Segoe UI"/>
            <family val="2"/>
          </rPr>
          <t>Förderung nach [Nr.] 2.1.3 [der Ex-RL]</t>
        </r>
        <r>
          <rPr>
            <sz val="9"/>
            <rFont val="Segoe UI"/>
            <family val="2"/>
          </rPr>
          <t xml:space="preserve"> weiterhin ungeschränkt möglich. ... 
Die Förderung von Förderanträgen, für die der [VZM] gewährt wurde, ist auf der Grundlage des Erlasses vom 09.02.2022 weiterhin möglich. »</t>
        </r>
      </text>
    </comment>
    <comment ref="B24" authorId="0">
      <text>
        <r>
          <rPr>
            <sz val="9"/>
            <rFont val="Segoe UI"/>
            <family val="2"/>
          </rPr>
          <t xml:space="preserve">
Seit dem Erl. d. MULNV vom 23.02.2022 kann eine Förderung von Maßnahmen nach Nr. 2.1.1 oder 2.2.2 der Ex-RL (nur noch) «</t>
        </r>
        <r>
          <rPr>
            <sz val="9"/>
            <rFont val="Segoe UI"/>
            <family val="2"/>
          </rPr>
          <t xml:space="preserve"> in Ausnahmefällen erfolgen, wenn in besonderen Situationen aufgrund erhöhter Holzerntekosten, die durch die Lage des Nadelholzbestandes oder das Gelände begründet sind, nicht mit einem positiven erntekostenfreien Holzerlös gerechnet werden kann. Das kann unter anderem bei Hiebsmaßnahmen in steilem oder feuchtem bis nassem Gelände der Fall sein (z.B. Steilhänge, Moorränder, Bruchwälder). ... Bei Maßnahmen an Verkehrsween oder Bebauung ist eine </t>
        </r>
        <r>
          <rPr>
            <b/>
            <sz val="9"/>
            <rFont val="Segoe UI"/>
            <family val="2"/>
          </rPr>
          <t>Förderung nach [Nr.] 2.1.3 [der Ex-RL]</t>
        </r>
        <r>
          <rPr>
            <sz val="9"/>
            <rFont val="Segoe UI"/>
            <family val="2"/>
          </rPr>
          <t xml:space="preserve"> weiterhin ungeschränkt möglich. ... 
Die Förderung von Förderanträgen, für die der [VZM] gewährt wurde, ist auf der Grundlage des Erlasses vom 09.02.2022 weiterhin möglich. »</t>
        </r>
      </text>
    </comment>
    <comment ref="C78" authorId="0">
      <text>
        <r>
          <rPr>
            <b/>
            <sz val="9"/>
            <rFont val="Segoe UI"/>
            <family val="2"/>
          </rPr>
          <t xml:space="preserve">Anmerkung: 
</t>
        </r>
        <r>
          <rPr>
            <sz val="9"/>
            <rFont val="Segoe UI"/>
            <family val="2"/>
          </rPr>
          <t xml:space="preserve">
«Förderfähig sind folgende Maßnahmen zur bestandes- und bodenschonenden Räumung und Vorbereitung von durch Extremwetterereignisse und deren Folgen geschädigten Flächen.
[...]
2.1.2 
Flächenräumung mit Materialkonzentration im erforderlichen Umfang auf der Arbeitstrasse oder am Weg ohne flächiges Befahren»</t>
        </r>
      </text>
    </comment>
    <comment ref="F78" authorId="1">
      <text>
        <r>
          <rPr>
            <b/>
            <sz val="8"/>
            <rFont val="Tahoma"/>
            <family val="2"/>
          </rPr>
          <t xml:space="preserve">Anmerkung:
</t>
        </r>
        <r>
          <rPr>
            <sz val="8"/>
            <rFont val="Tahoma"/>
            <family val="2"/>
          </rPr>
          <t xml:space="preserve">
tatsächliche Festmeter </t>
        </r>
        <r>
          <rPr>
            <u val="single"/>
            <sz val="8"/>
            <rFont val="Tahoma"/>
            <family val="2"/>
          </rPr>
          <t>laut VN</t>
        </r>
        <r>
          <rPr>
            <sz val="8"/>
            <rFont val="Tahoma"/>
            <family val="2"/>
          </rPr>
          <t xml:space="preserve"> eingeben (falls nicht identisch wie im Antrag)</t>
        </r>
      </text>
    </comment>
    <comment ref="I78" authorId="1">
      <text>
        <r>
          <rPr>
            <b/>
            <sz val="8"/>
            <rFont val="Tahoma"/>
            <family val="2"/>
          </rPr>
          <t xml:space="preserve">Anmerkung:
</t>
        </r>
        <r>
          <rPr>
            <sz val="8"/>
            <rFont val="Tahoma"/>
            <family val="2"/>
          </rPr>
          <t xml:space="preserve">
Förderbetrag = 1.200 EUR je ha</t>
        </r>
      </text>
    </comment>
    <comment ref="C89" authorId="0">
      <text>
        <r>
          <rPr>
            <b/>
            <sz val="9"/>
            <rFont val="Segoe UI"/>
            <family val="2"/>
          </rPr>
          <t xml:space="preserve">Anmerkung: 
</t>
        </r>
        <r>
          <rPr>
            <sz val="9"/>
            <rFont val="Segoe UI"/>
            <family val="2"/>
          </rPr>
          <t xml:space="preserve">
«Förderfähig sind folgende Maßnahmen zur bestandes- und bodenschonenden Räumung und Vorbereitung von durch Extremwetterereignisse und deren Folgen geschädigten Flächen.
[...]
2.1.3
Entnahme von Kalamitätsholz (Laub-und Nadelholz) zur Beseitigung von resultierenden Gefahren an öffentlichen Straßen, Schienenwegen sowie Bebauung,
2.1.3.1
abgesicherte Entnahme von Kalamitätsholz (Laub- und Nadelholz) zur Beseitigung von re-sultierenden Gefahren an öffentlichen Straßen, Schienenwegen und Bebauung»</t>
        </r>
      </text>
    </comment>
    <comment ref="F89" authorId="1">
      <text>
        <r>
          <rPr>
            <b/>
            <sz val="8"/>
            <rFont val="Tahoma"/>
            <family val="2"/>
          </rPr>
          <t xml:space="preserve">Anmerkung:
</t>
        </r>
        <r>
          <rPr>
            <sz val="8"/>
            <rFont val="Tahoma"/>
            <family val="2"/>
          </rPr>
          <t xml:space="preserve">
tatsächliche Festmeter </t>
        </r>
        <r>
          <rPr>
            <u val="single"/>
            <sz val="8"/>
            <rFont val="Tahoma"/>
            <family val="2"/>
          </rPr>
          <t>laut VN</t>
        </r>
        <r>
          <rPr>
            <sz val="8"/>
            <rFont val="Tahoma"/>
            <family val="2"/>
          </rPr>
          <t xml:space="preserve"> eingeben (falls nicht identisch wie im Antrag)</t>
        </r>
      </text>
    </comment>
    <comment ref="H89" authorId="2">
      <text>
        <r>
          <rPr>
            <b/>
            <sz val="9"/>
            <rFont val="Segoe UI"/>
            <family val="2"/>
          </rPr>
          <t xml:space="preserve">Anmerkung:
</t>
        </r>
        <r>
          <rPr>
            <sz val="9"/>
            <rFont val="Segoe UI"/>
            <family val="2"/>
          </rPr>
          <t xml:space="preserve">fm aufgearbeitete Menge Rundholz
</t>
        </r>
      </text>
    </comment>
    <comment ref="I89" authorId="1">
      <text>
        <r>
          <rPr>
            <b/>
            <sz val="8"/>
            <rFont val="Tahoma"/>
            <family val="2"/>
          </rPr>
          <t>Anmerkung:</t>
        </r>
        <r>
          <rPr>
            <sz val="8"/>
            <rFont val="Tahoma"/>
            <family val="2"/>
          </rPr>
          <t xml:space="preserve">
Förderbetrag = von nun an
8 EUR je Festmeter
aufgearbeitetes Rundholz</t>
        </r>
      </text>
    </comment>
    <comment ref="C91" authorId="0">
      <text>
        <r>
          <rPr>
            <b/>
            <sz val="9"/>
            <rFont val="Segoe UI"/>
            <family val="2"/>
          </rPr>
          <t xml:space="preserve">Anmerkung: 
</t>
        </r>
        <r>
          <rPr>
            <sz val="9"/>
            <rFont val="Segoe UI"/>
            <family val="2"/>
          </rPr>
          <t xml:space="preserve">
«Förderfähig sind folgende Maßnahmen zur bestandes- und bodenschonenden Räumung und Vorbereitung von durch Extremwetterereignisse und deren Folgen geschädigten Flächen.
[...] 2.1.3
Entnahme von Kalamitätsholz (Laub-und Nadelholz) zur Beseitigung von resultierenden Gefahren an öffentlichen Straßen, Schienenwegen sowie Bebauung,
[...] 2.1.3.2
Ausgaben für die forstfachliche Vorbereitung, Leitung und Koordinierung der Maßnahmen, die im Rahmen einer vertraglichen Vereinbarung mit qualifizierten Unternehmen entstehen.»</t>
        </r>
      </text>
    </comment>
    <comment ref="F91" authorId="1">
      <text>
        <r>
          <rPr>
            <b/>
            <sz val="8"/>
            <rFont val="Tahoma"/>
            <family val="2"/>
          </rPr>
          <t xml:space="preserve">Anmerkung:
</t>
        </r>
        <r>
          <rPr>
            <sz val="8"/>
            <rFont val="Tahoma"/>
            <family val="2"/>
          </rPr>
          <t xml:space="preserve">
tatsächliche Festmeter </t>
        </r>
        <r>
          <rPr>
            <u val="single"/>
            <sz val="8"/>
            <rFont val="Tahoma"/>
            <family val="2"/>
          </rPr>
          <t>laut VN</t>
        </r>
        <r>
          <rPr>
            <sz val="8"/>
            <rFont val="Tahoma"/>
            <family val="2"/>
          </rPr>
          <t xml:space="preserve"> eingeben (falls nicht identisch wie im Antrag)</t>
        </r>
      </text>
    </comment>
    <comment ref="I91" authorId="1">
      <text>
        <r>
          <rPr>
            <b/>
            <sz val="8"/>
            <rFont val="Tahoma"/>
            <family val="2"/>
          </rPr>
          <t xml:space="preserve">Anmerkung:
</t>
        </r>
        <r>
          <rPr>
            <sz val="8"/>
            <rFont val="Tahoma"/>
            <family val="2"/>
          </rPr>
          <t xml:space="preserve">
Förderbetrag = 80 % der zuwendungsfähigen Ausgaben
(Umsatzsteuer nicht zuwendungsfähig)
wegen Nr. 5.4 Ex-RL keine Förderhöchstgrenze</t>
        </r>
      </text>
    </comment>
    <comment ref="C93" authorId="0">
      <text>
        <r>
          <rPr>
            <b/>
            <sz val="9"/>
            <rFont val="Segoe UI"/>
            <family val="2"/>
          </rPr>
          <t xml:space="preserve">Anmerkung: 
</t>
        </r>
        <r>
          <rPr>
            <sz val="9"/>
            <rFont val="Segoe UI"/>
            <family val="2"/>
          </rPr>
          <t xml:space="preserve">
«Förderfähig sind folgende Maßnahmen zur bestandes- und bodenschonenden Räumung und Vorbereitung von durch Extremwetterereignisse und deren Folgen geschädigten Flächen.
[...] 2.1.3
Entnahme von Kalamitätsholz (Laub-und Nadelholz) zur Beseitigung von resultierenden Gefahren an öffentlichen Straßen, Schienenwegen sowie Bebauung,
[...] 2.1.3.3
Ausgaben für die Einrichtung erforderlicher Baustellenabsicherungen für den Zeitraum der Hiebsmaßnahmen (Signalanlagen, Verkehrszeichen).»</t>
        </r>
      </text>
    </comment>
    <comment ref="F93" authorId="1">
      <text>
        <r>
          <rPr>
            <b/>
            <sz val="8"/>
            <rFont val="Tahoma"/>
            <family val="2"/>
          </rPr>
          <t xml:space="preserve">Anmerkung:
</t>
        </r>
        <r>
          <rPr>
            <sz val="8"/>
            <rFont val="Tahoma"/>
            <family val="2"/>
          </rPr>
          <t xml:space="preserve">
tatsächliche Festmeter </t>
        </r>
        <r>
          <rPr>
            <u val="single"/>
            <sz val="8"/>
            <rFont val="Tahoma"/>
            <family val="2"/>
          </rPr>
          <t>laut VN</t>
        </r>
        <r>
          <rPr>
            <sz val="8"/>
            <rFont val="Tahoma"/>
            <family val="2"/>
          </rPr>
          <t xml:space="preserve"> eingeben (falls nicht identisch wie im Antrag)</t>
        </r>
      </text>
    </comment>
    <comment ref="I93" authorId="1">
      <text>
        <r>
          <rPr>
            <b/>
            <sz val="8"/>
            <rFont val="Tahoma"/>
            <family val="2"/>
          </rPr>
          <t xml:space="preserve">Anmerkung:
</t>
        </r>
        <r>
          <rPr>
            <sz val="8"/>
            <rFont val="Tahoma"/>
            <family val="2"/>
          </rPr>
          <t xml:space="preserve">
Förderbetrag = 80 % der zuwendungsfähigen Ausgaben
(Umsatzsteuer nicht zuwendungsfähig)
wegen Nr. 5.4 Ex-RL keine Förderhöchstgrenze</t>
        </r>
      </text>
    </comment>
    <comment ref="C113" authorId="0">
      <text>
        <r>
          <rPr>
            <b/>
            <sz val="9"/>
            <rFont val="Segoe UI"/>
            <family val="2"/>
          </rPr>
          <t xml:space="preserve">Anmerkung: 
</t>
        </r>
        <r>
          <rPr>
            <sz val="9"/>
            <rFont val="Segoe UI"/>
            <family val="2"/>
          </rPr>
          <t xml:space="preserve">
«2.2 - Insektizidfreie Waldschutzmaßnahmen zur Eindämmung und Bekämpfung von Schadorganismen sowie Maßnahmen zur Sicherung von Waldökosystemen 
[...] - Förderfähig sind folgende Waldschutzmaßnahmen sowie Ausgaben für den Kauf von geeigneten Sachmitteln für
2.2.1 - die Überwachung, Vorbeugung und insektizidfreie Bekämpfung von Schadorganismen mit Lockstoffen und andere Maßnahmen des integrierten insektizidfreien Pflanzenschutzes ...»
</t>
        </r>
      </text>
    </comment>
    <comment ref="F113" authorId="1">
      <text>
        <r>
          <rPr>
            <b/>
            <sz val="8"/>
            <rFont val="Tahoma"/>
            <family val="2"/>
          </rPr>
          <t>Anmerkung:</t>
        </r>
        <r>
          <rPr>
            <sz val="8"/>
            <rFont val="Tahoma"/>
            <family val="2"/>
          </rPr>
          <t xml:space="preserve">
tatsächliche Ausgaben </t>
        </r>
        <r>
          <rPr>
            <u val="single"/>
            <sz val="8"/>
            <rFont val="Tahoma"/>
            <family val="2"/>
          </rPr>
          <t>laut Antrag</t>
        </r>
        <r>
          <rPr>
            <sz val="8"/>
            <rFont val="Tahoma"/>
            <family val="2"/>
          </rPr>
          <t xml:space="preserve"> eingeben </t>
        </r>
      </text>
    </comment>
    <comment ref="I113" authorId="1">
      <text>
        <r>
          <rPr>
            <b/>
            <sz val="8"/>
            <rFont val="Tahoma"/>
            <family val="2"/>
          </rPr>
          <t xml:space="preserve">Anmerkung:
</t>
        </r>
        <r>
          <rPr>
            <sz val="8"/>
            <rFont val="Tahoma"/>
            <family val="2"/>
          </rPr>
          <t xml:space="preserve">
Förderbetrag = 80 % der zuwendungsfähigen Ausgaben
(Umsatzsteuer nicht zuwendungsfähig)</t>
        </r>
      </text>
    </comment>
    <comment ref="C115" authorId="0">
      <text>
        <r>
          <rPr>
            <b/>
            <sz val="9"/>
            <rFont val="Segoe UI"/>
            <family val="2"/>
          </rPr>
          <t xml:space="preserve">Anmerkung: 
</t>
        </r>
        <r>
          <rPr>
            <sz val="9"/>
            <rFont val="Segoe UI"/>
            <family val="2"/>
          </rPr>
          <t xml:space="preserve">
«2.2 - Insektizidfreie Waldschutzmaßnahmen zur Eindämmung und Bekämpfung von Schadorganismen sowie Maßnahmen zur Sicherung von Waldökosystemen 
[...] - Förderfähig sind folgende Waldschutzmaßnahmen sowie Ausgaben für den Kauf von geeigneten Sachmitteln für
[...]
2.2.3 - die Zerkleinerung oder Beseitigung von bruttauglichem oder befallenem, auf der Rückegasse oder am Weg vorkonzentriertem Schwach- und Restholz sowie Reisig durch Hacken oder Mulchen auf der Rückegasse oder am Weg, so dass die Bruttauglichkeit soweit herabgesetzt wird, dass Gefährdungen von diesem Material nicht mehr ausgehen oder nicht entstehen können, ...»
</t>
        </r>
      </text>
    </comment>
    <comment ref="F115" authorId="1">
      <text>
        <r>
          <rPr>
            <b/>
            <sz val="8"/>
            <rFont val="Tahoma"/>
            <family val="2"/>
          </rPr>
          <t>Anmerkung:</t>
        </r>
        <r>
          <rPr>
            <sz val="8"/>
            <rFont val="Tahoma"/>
            <family val="2"/>
          </rPr>
          <t xml:space="preserve">
tatsächliche Ausgaben </t>
        </r>
        <r>
          <rPr>
            <u val="single"/>
            <sz val="8"/>
            <rFont val="Tahoma"/>
            <family val="2"/>
          </rPr>
          <t>laut Antrag</t>
        </r>
        <r>
          <rPr>
            <sz val="8"/>
            <rFont val="Tahoma"/>
            <family val="2"/>
          </rPr>
          <t xml:space="preserve"> eingeben </t>
        </r>
      </text>
    </comment>
    <comment ref="I115" authorId="1">
      <text>
        <r>
          <rPr>
            <b/>
            <sz val="8"/>
            <rFont val="Tahoma"/>
            <family val="2"/>
          </rPr>
          <t xml:space="preserve">Anmerkung:
</t>
        </r>
        <r>
          <rPr>
            <sz val="8"/>
            <rFont val="Tahoma"/>
            <family val="2"/>
          </rPr>
          <t xml:space="preserve">
Förderbetrag = 80 % der zuwendungsfähigen Ausgaben
(Umsatzsteuer nicht zuwendungsfähig)</t>
        </r>
      </text>
    </comment>
    <comment ref="C117" authorId="0">
      <text>
        <r>
          <rPr>
            <b/>
            <sz val="9"/>
            <rFont val="Segoe UI"/>
            <family val="2"/>
          </rPr>
          <t xml:space="preserve">Anmerkung: 
</t>
        </r>
        <r>
          <rPr>
            <sz val="9"/>
            <rFont val="Segoe UI"/>
            <family val="2"/>
          </rPr>
          <t xml:space="preserve">
«2.2 - Insektizidfreie Waldschutzmaßnahmen zur Eindämmung und Bekämpfung von Schadorganismen sowie Maßnahmen zur Sicherung von Waldökosystemen 
[...] - Förderfähig sind folgende Waldschutzmaßnahmen sowie Ausgaben für den Kauf von geeigneten Sachmitteln für
[...]
2.2.4 - das maschinelle Entrinden von Rundholz ...»
</t>
        </r>
      </text>
    </comment>
    <comment ref="F117" authorId="1">
      <text>
        <r>
          <rPr>
            <b/>
            <sz val="8"/>
            <rFont val="Tahoma"/>
            <family val="2"/>
          </rPr>
          <t xml:space="preserve">Anmerkung:
</t>
        </r>
        <r>
          <rPr>
            <sz val="8"/>
            <rFont val="Tahoma"/>
            <family val="2"/>
          </rPr>
          <t xml:space="preserve">
tatsächliche Festmeter </t>
        </r>
        <r>
          <rPr>
            <u val="single"/>
            <sz val="8"/>
            <rFont val="Tahoma"/>
            <family val="2"/>
          </rPr>
          <t>laut Antrag</t>
        </r>
        <r>
          <rPr>
            <sz val="8"/>
            <rFont val="Tahoma"/>
            <family val="2"/>
          </rPr>
          <t xml:space="preserve"> eingeben </t>
        </r>
      </text>
    </comment>
    <comment ref="H117" authorId="2">
      <text>
        <r>
          <rPr>
            <b/>
            <sz val="9"/>
            <rFont val="Segoe UI"/>
            <family val="2"/>
          </rPr>
          <t xml:space="preserve">Anmerkung:
</t>
        </r>
        <r>
          <rPr>
            <sz val="9"/>
            <rFont val="Segoe UI"/>
            <family val="2"/>
          </rPr>
          <t xml:space="preserve">fm entrindete Menge Rundholz
</t>
        </r>
      </text>
    </comment>
    <comment ref="I117" authorId="1">
      <text>
        <r>
          <rPr>
            <b/>
            <sz val="8"/>
            <rFont val="Tahoma"/>
            <family val="2"/>
          </rPr>
          <t>Anmerkung:</t>
        </r>
        <r>
          <rPr>
            <sz val="8"/>
            <rFont val="Tahoma"/>
            <family val="2"/>
          </rPr>
          <t xml:space="preserve">
Förderbetrag = 
5 EUR je Festmeter
aufgearbeitetes Rundholz</t>
        </r>
      </text>
    </comment>
    <comment ref="C119" authorId="0">
      <text>
        <r>
          <rPr>
            <b/>
            <sz val="9"/>
            <rFont val="Segoe UI"/>
            <family val="2"/>
          </rPr>
          <t xml:space="preserve">Anmerkung: 
</t>
        </r>
        <r>
          <rPr>
            <sz val="9"/>
            <rFont val="Segoe UI"/>
            <family val="2"/>
          </rPr>
          <t xml:space="preserve">
«2.2 - Insektizidfreie Waldschutzmaßnahmen zur Eindämmung und Bekämpfung von Schadorganismen sowie Maßnahmen zur Sicherung von Waldökosystemen 
[...] Förderfähig sind folgende Waldschutzmaßnahmen sowie Ausgaben für den Kauf von geeigneten Sachmitteln für
[...]
2.2.5 - den Transport von Rundholz in Rinde auf Lagerplätze.»
</t>
        </r>
      </text>
    </comment>
    <comment ref="F119" authorId="1">
      <text>
        <r>
          <rPr>
            <b/>
            <sz val="8"/>
            <rFont val="Tahoma"/>
            <family val="2"/>
          </rPr>
          <t xml:space="preserve">Anmerkung:
</t>
        </r>
        <r>
          <rPr>
            <sz val="8"/>
            <rFont val="Tahoma"/>
            <family val="2"/>
          </rPr>
          <t xml:space="preserve">
tatsächliche Festmeter </t>
        </r>
        <r>
          <rPr>
            <u val="single"/>
            <sz val="8"/>
            <rFont val="Tahoma"/>
            <family val="2"/>
          </rPr>
          <t>laut Antrag</t>
        </r>
        <r>
          <rPr>
            <sz val="8"/>
            <rFont val="Tahoma"/>
            <family val="2"/>
          </rPr>
          <t xml:space="preserve"> eingeben </t>
        </r>
      </text>
    </comment>
    <comment ref="H119" authorId="2">
      <text>
        <r>
          <rPr>
            <b/>
            <sz val="9"/>
            <rFont val="Segoe UI"/>
            <family val="2"/>
          </rPr>
          <t xml:space="preserve">Anmerkung:
</t>
        </r>
        <r>
          <rPr>
            <sz val="9"/>
            <rFont val="Segoe UI"/>
            <family val="2"/>
          </rPr>
          <t xml:space="preserve">fm transportierte Menge Rundholz
</t>
        </r>
      </text>
    </comment>
    <comment ref="I119" authorId="1">
      <text>
        <r>
          <rPr>
            <b/>
            <sz val="8"/>
            <rFont val="Tahoma"/>
            <family val="2"/>
          </rPr>
          <t>Anmerkung:</t>
        </r>
        <r>
          <rPr>
            <sz val="8"/>
            <rFont val="Tahoma"/>
            <family val="2"/>
          </rPr>
          <t xml:space="preserve">
Förderbetrag = 
5 EUR je Festmeter
aufgearbeitetes Rundholz</t>
        </r>
      </text>
    </comment>
    <comment ref="C121" authorId="0">
      <text>
        <r>
          <rPr>
            <b/>
            <sz val="9"/>
            <rFont val="Segoe UI"/>
            <family val="2"/>
          </rPr>
          <t xml:space="preserve">Anmerkung: 
</t>
        </r>
        <r>
          <rPr>
            <sz val="9"/>
            <rFont val="Segoe UI"/>
            <family val="2"/>
          </rPr>
          <t xml:space="preserve">
«2.2 - Insektizidfreie Waldschutzmaßnahmen zur Eindämmung und Bekämpfung von Schadorganismen sowie Maßnahmen zur Sicherung von Waldökosystemen 
[...]
2.2.6 - der Einsatz von geschulten Hilfskräften zum Auffinden und zur Dokumentation von Borkenkäfer-Befallsherden.»
[...]
Nr. 6.3 - zur Einstellung der Hilfskräfte
</t>
        </r>
      </text>
    </comment>
    <comment ref="F121" authorId="1">
      <text>
        <r>
          <rPr>
            <b/>
            <sz val="8"/>
            <rFont val="Tahoma"/>
            <family val="2"/>
          </rPr>
          <t xml:space="preserve">Anmerkung:
</t>
        </r>
        <r>
          <rPr>
            <sz val="8"/>
            <rFont val="Tahoma"/>
            <family val="2"/>
          </rPr>
          <t xml:space="preserve">
tatsächliche Festmeter </t>
        </r>
        <r>
          <rPr>
            <u val="single"/>
            <sz val="8"/>
            <rFont val="Tahoma"/>
            <family val="2"/>
          </rPr>
          <t>laut Antrag</t>
        </r>
        <r>
          <rPr>
            <sz val="8"/>
            <rFont val="Tahoma"/>
            <family val="2"/>
          </rPr>
          <t xml:space="preserve"> eingeben </t>
        </r>
      </text>
    </comment>
    <comment ref="I121" authorId="1">
      <text>
        <r>
          <rPr>
            <b/>
            <sz val="8"/>
            <rFont val="Tahoma"/>
            <family val="2"/>
          </rPr>
          <t>Anmerkung:</t>
        </r>
        <r>
          <rPr>
            <sz val="8"/>
            <rFont val="Tahoma"/>
            <family val="2"/>
          </rPr>
          <t xml:space="preserve">
Förderbetrag = 
5 EUR je Festmeter
aufgearbeitetes Rundholz</t>
        </r>
      </text>
    </comment>
    <comment ref="B126" authorId="0">
      <text>
        <r>
          <rPr>
            <b/>
            <sz val="9"/>
            <rFont val="Segoe UI"/>
            <family val="2"/>
          </rPr>
          <t>Richtlinien d. MULNV v. 23.05.2019: 
«</t>
        </r>
        <r>
          <rPr>
            <sz val="9"/>
            <rFont val="Segoe UI"/>
            <family val="2"/>
          </rPr>
          <t>2.3 / Förderung von Holzlagerplätzen / Förderfähig ist die Anlage von 
Nass-und Trockenlagern zur Einlagerung von Nadelkalamitätsholz in Rinde. 
Förderfähig sind Ausgaben 
2.3.1 / a) zur Errichtung der Lagerplätze einschließlich einer Zufahrt, 
           b) den Kauf von notwendigen und geeigneten Sachmitteln, 
           c) die Miete bzw. Pacht von geeigneten Flächen für die Dauer
               von höchstens fünf Jahren,
           d) die Unterhaltung und den Betrieb der Lagerplätze für die 
               Dauer von höchstens fünf Jahren.»</t>
        </r>
      </text>
    </comment>
    <comment ref="F126" authorId="1">
      <text>
        <r>
          <rPr>
            <b/>
            <sz val="8"/>
            <rFont val="Tahoma"/>
            <family val="2"/>
          </rPr>
          <t xml:space="preserve">Anmerkung:
</t>
        </r>
        <r>
          <rPr>
            <sz val="8"/>
            <rFont val="Tahoma"/>
            <family val="2"/>
          </rPr>
          <t xml:space="preserve">
tatsächliche Ausgaben </t>
        </r>
        <r>
          <rPr>
            <u val="single"/>
            <sz val="8"/>
            <rFont val="Tahoma"/>
            <family val="2"/>
          </rPr>
          <t>laut Antrag</t>
        </r>
        <r>
          <rPr>
            <sz val="8"/>
            <rFont val="Tahoma"/>
            <family val="2"/>
          </rPr>
          <t xml:space="preserve"> eingeben </t>
        </r>
      </text>
    </comment>
    <comment ref="I126" authorId="1">
      <text>
        <r>
          <rPr>
            <b/>
            <sz val="8"/>
            <rFont val="Tahoma"/>
            <family val="2"/>
          </rPr>
          <t xml:space="preserve">Anmerkung:
</t>
        </r>
        <r>
          <rPr>
            <sz val="8"/>
            <rFont val="Tahoma"/>
            <family val="2"/>
          </rPr>
          <t xml:space="preserve">
Förderbetrag = 80 % der zuwendungsfähigen Ausgaben
(Umsatzsteuer nicht zuwendungsfähig)
wegen Nr. 5.4 Ex-RL keine Förderhöchstgrenze</t>
        </r>
      </text>
    </comment>
    <comment ref="B129" authorId="0">
      <text>
        <r>
          <rPr>
            <b/>
            <sz val="9"/>
            <rFont val="Segoe UI"/>
            <family val="2"/>
          </rPr>
          <t xml:space="preserve">Nr. 2.4.1.1
</t>
        </r>
        <r>
          <rPr>
            <sz val="8"/>
            <rFont val="Segoe UI"/>
            <family val="2"/>
          </rPr>
          <t>«Vorarbeiten wie standörtliche Untersuchungen, einschließlich der auswertung digitaler Daten und Bodenproben, naturschutzbezogener Untersuchungen … »</t>
        </r>
        <r>
          <rPr>
            <sz val="9"/>
            <rFont val="Segoe UI"/>
            <family val="2"/>
          </rPr>
          <t xml:space="preserve">
</t>
        </r>
      </text>
    </comment>
    <comment ref="F131" authorId="1">
      <text>
        <r>
          <rPr>
            <b/>
            <sz val="8"/>
            <rFont val="Tahoma"/>
            <family val="2"/>
          </rPr>
          <t xml:space="preserve">Anmerkung:
</t>
        </r>
        <r>
          <rPr>
            <sz val="8"/>
            <rFont val="Tahoma"/>
            <family val="2"/>
          </rPr>
          <t xml:space="preserve">
tatsächliche Ausgaben </t>
        </r>
        <r>
          <rPr>
            <u val="single"/>
            <sz val="8"/>
            <rFont val="Tahoma"/>
            <family val="2"/>
          </rPr>
          <t>laut VN</t>
        </r>
        <r>
          <rPr>
            <sz val="8"/>
            <rFont val="Tahoma"/>
            <family val="2"/>
          </rPr>
          <t xml:space="preserve"> eingeben </t>
        </r>
      </text>
    </comment>
    <comment ref="I131" authorId="1">
      <text>
        <r>
          <rPr>
            <b/>
            <sz val="8"/>
            <rFont val="Tahoma"/>
            <family val="2"/>
          </rPr>
          <t xml:space="preserve">Anmerkung:
</t>
        </r>
        <r>
          <rPr>
            <sz val="8"/>
            <rFont val="Tahoma"/>
            <family val="2"/>
          </rPr>
          <t xml:space="preserve">
Förderbetrag = 80 % der zuwendungsfähigen Ausgaben
(Umsatzsteuer nicht zuwendungsfähig)</t>
        </r>
      </text>
    </comment>
    <comment ref="B136" authorId="0">
      <text>
        <r>
          <rPr>
            <b/>
            <sz val="9"/>
            <rFont val="Segoe UI"/>
            <family val="2"/>
          </rPr>
          <t xml:space="preserve">Nr. 2.4.1.2 
</t>
        </r>
        <r>
          <rPr>
            <sz val="8"/>
            <rFont val="Segoe UI"/>
            <family val="2"/>
          </rPr>
          <t>«(…) forstfachliche Stellungnahmen und Planungen zur Bestandesbegründung sowie Leitung und Koordinierung  von Wiederbewaldungen, die gefördert werden nach Nummer 2.4.3 [der Ex-RL] »</t>
        </r>
      </text>
    </comment>
    <comment ref="F138" authorId="1">
      <text>
        <r>
          <rPr>
            <b/>
            <sz val="8"/>
            <rFont val="Tahoma"/>
            <family val="2"/>
          </rPr>
          <t xml:space="preserve">Anmerkung:
Nr. 5.4 der Ex-RL:
</t>
        </r>
        <r>
          <rPr>
            <sz val="8"/>
            <rFont val="Tahoma"/>
            <family val="2"/>
          </rPr>
          <t xml:space="preserve">
Förderbetrag = 200 EUR je ha 
(bzw. 400 EUR je ha) Wiederbewaldungsfläche,
mindestens aber 200 EUR
(bzw. 400 EUR)</t>
        </r>
      </text>
    </comment>
    <comment ref="B153" authorId="3">
      <text>
        <r>
          <rPr>
            <b/>
            <sz val="8"/>
            <rFont val="Arial"/>
            <family val="2"/>
          </rPr>
          <t xml:space="preserve">Kennziffern für Baumarten (Extremwetter-RL)                                                                max. 10 % von den Baumarten 71 bis 91 (Experimentierklausel):
</t>
        </r>
        <r>
          <rPr>
            <sz val="8"/>
            <rFont val="Arial"/>
            <family val="2"/>
          </rPr>
          <t xml:space="preserve">
                                                      &lt;80 cm     80 bis 120 cm     &gt; 120 cm                                                                              &lt;80 cm     80 bis 120 cm     &gt; 120 cm
----------------------------------------------------------------------------------------------------------------                ------------------------------------------------------------------------------------------------------------------------
Roterle                                           1                      2                       3                            Baumhasel                                           71                    72                      73
</t>
        </r>
        <r>
          <rPr>
            <u val="single"/>
            <sz val="8"/>
            <rFont val="Arial"/>
            <family val="2"/>
          </rPr>
          <t>Weiden                                          4                      5                       6</t>
        </r>
        <r>
          <rPr>
            <sz val="8"/>
            <rFont val="Arial"/>
            <family val="2"/>
          </rPr>
          <t xml:space="preserve">                            </t>
        </r>
        <r>
          <rPr>
            <u val="single"/>
            <sz val="8"/>
            <rFont val="Arial"/>
            <family val="2"/>
          </rPr>
          <t>Edelkastanie                                         74                    75                      76</t>
        </r>
        <r>
          <rPr>
            <sz val="8"/>
            <rFont val="Arial"/>
            <family val="2"/>
          </rPr>
          <t xml:space="preserve">
Hainbuche                                      7                      8                       9                            Lindenblättrige Birke                              77                    78                      79
</t>
        </r>
        <r>
          <rPr>
            <u val="single"/>
            <sz val="8"/>
            <rFont val="Arial"/>
            <family val="2"/>
          </rPr>
          <t>Rotbuche                                       10                    11                     12</t>
        </r>
        <r>
          <rPr>
            <sz val="8"/>
            <rFont val="Arial"/>
            <family val="2"/>
          </rPr>
          <t xml:space="preserve">                          </t>
        </r>
        <r>
          <rPr>
            <u val="single"/>
            <sz val="8"/>
            <rFont val="Arial"/>
            <family val="2"/>
          </rPr>
          <t>Schwarznuss                                          80                    81                      82</t>
        </r>
        <r>
          <rPr>
            <sz val="8"/>
            <rFont val="Arial"/>
            <family val="2"/>
          </rPr>
          <t xml:space="preserve">
Ahorn                                            13                    14                     15                           Riesenlebensbaum                                 83                    83                      83
</t>
        </r>
        <r>
          <rPr>
            <u val="single"/>
            <sz val="8"/>
            <rFont val="Arial"/>
            <family val="2"/>
          </rPr>
          <t>Ulme                                             16                    17                     18</t>
        </r>
        <r>
          <rPr>
            <sz val="8"/>
            <rFont val="Arial"/>
            <family val="2"/>
          </rPr>
          <t xml:space="preserve">                           </t>
        </r>
        <r>
          <rPr>
            <u val="single"/>
            <sz val="8"/>
            <rFont val="Arial"/>
            <family val="2"/>
          </rPr>
          <t>Atlaszeder                                             84                    84                      84</t>
        </r>
        <r>
          <rPr>
            <sz val="8"/>
            <rFont val="Arial"/>
            <family val="2"/>
          </rPr>
          <t xml:space="preserve">
Eberesche                                     19                    20                     21                           Libanonzeder                                         85                    85                      85
</t>
        </r>
        <r>
          <rPr>
            <u val="single"/>
            <sz val="8"/>
            <rFont val="Arial"/>
            <family val="2"/>
          </rPr>
          <t>Vogelbeer                                      22                    23                     24</t>
        </r>
        <r>
          <rPr>
            <sz val="8"/>
            <rFont val="Arial"/>
            <family val="2"/>
          </rPr>
          <t xml:space="preserve">
Stieleiche                                      25                    26                     27                           sonstiges LH                                          90                    90                      90
</t>
        </r>
        <r>
          <rPr>
            <u val="single"/>
            <sz val="8"/>
            <rFont val="Arial"/>
            <family val="2"/>
          </rPr>
          <t>Traubeneiche                                 28                    29                     30</t>
        </r>
        <r>
          <rPr>
            <sz val="8"/>
            <rFont val="Arial"/>
            <family val="2"/>
          </rPr>
          <t xml:space="preserve">                           </t>
        </r>
        <r>
          <rPr>
            <u val="single"/>
            <sz val="8"/>
            <rFont val="Arial"/>
            <family val="2"/>
          </rPr>
          <t>sonstiges NH                                          91                    91                      91</t>
        </r>
        <r>
          <rPr>
            <sz val="8"/>
            <rFont val="Arial"/>
            <family val="2"/>
          </rPr>
          <t xml:space="preserve">
Roteiche </t>
        </r>
        <r>
          <rPr>
            <b/>
            <sz val="8"/>
            <rFont val="Arial"/>
            <family val="2"/>
          </rPr>
          <t xml:space="preserve">                                </t>
        </r>
        <r>
          <rPr>
            <sz val="8"/>
            <rFont val="Arial"/>
            <family val="2"/>
          </rPr>
          <t xml:space="preserve">      31                    32                     33
</t>
        </r>
        <r>
          <rPr>
            <u val="single"/>
            <sz val="8"/>
            <rFont val="Arial"/>
            <family val="2"/>
          </rPr>
          <t>Linde                                            34                    35                     36</t>
        </r>
        <r>
          <rPr>
            <sz val="8"/>
            <rFont val="Arial"/>
            <family val="2"/>
          </rPr>
          <t xml:space="preserve">                            Douglasie                                               61
Kirsche                                         37                    38                     39                            Küstentanne                                           62
</t>
        </r>
        <r>
          <rPr>
            <u val="single"/>
            <sz val="8"/>
            <rFont val="Arial"/>
            <family val="2"/>
          </rPr>
          <t>Aspe                                            40                    41                     42</t>
        </r>
        <r>
          <rPr>
            <sz val="8"/>
            <rFont val="Arial"/>
            <family val="2"/>
          </rPr>
          <t xml:space="preserve">                           Lärche                                                     63
Wildapfel                                      43                    44                     45                           Schwarzkiefer                                           64
</t>
        </r>
        <r>
          <rPr>
            <u val="single"/>
            <sz val="8"/>
            <rFont val="Arial"/>
            <family val="2"/>
          </rPr>
          <t>Wildbirne                                      46                    47                     48</t>
        </r>
        <r>
          <rPr>
            <sz val="8"/>
            <rFont val="Arial"/>
            <family val="2"/>
          </rPr>
          <t xml:space="preserve">                           Waldkiefer                                                65
Schwarzpappel, reinartig                49                    50                     51                            Weißtanne                                              66
</t>
        </r>
        <r>
          <rPr>
            <u val="single"/>
            <sz val="8"/>
            <rFont val="Arial"/>
            <family val="2"/>
          </rPr>
          <t>Elsbeere                                       52                    53                     54</t>
        </r>
        <r>
          <rPr>
            <sz val="8"/>
            <rFont val="Arial"/>
            <family val="2"/>
          </rPr>
          <t xml:space="preserve">
Speierling                                     55                    56                     57
</t>
        </r>
        <r>
          <rPr>
            <u val="single"/>
            <sz val="8"/>
            <rFont val="Arial"/>
            <family val="2"/>
          </rPr>
          <t xml:space="preserve">Mehlbeere                                    58                    59                     60
</t>
        </r>
        <r>
          <rPr>
            <sz val="8"/>
            <rFont val="Arial"/>
            <family val="2"/>
          </rPr>
          <t xml:space="preserve">Walnuss                                       67                    68                     69
</t>
        </r>
      </text>
    </comment>
    <comment ref="B154" authorId="3">
      <text>
        <r>
          <rPr>
            <b/>
            <sz val="8"/>
            <rFont val="Arial"/>
            <family val="2"/>
          </rPr>
          <t xml:space="preserve">Kennziffern für Baumarten (Extremwetter-RL)                                                                max. 10 % von den Baumarten 71 bis 91 (Experimentierklausel):
</t>
        </r>
        <r>
          <rPr>
            <sz val="8"/>
            <rFont val="Arial"/>
            <family val="2"/>
          </rPr>
          <t xml:space="preserve">
                                                      &lt;80 cm     80 bis 120 cm     &gt; 120 cm                                                                              &lt;80 cm     80 bis 120 cm     &gt; 120 cm
----------------------------------------------------------------------------------------------------------------                ------------------------------------------------------------------------------------------------------------------------
Roterle                                           1                      2                       3                            Baumhasel                                           71                    72                      73
</t>
        </r>
        <r>
          <rPr>
            <u val="single"/>
            <sz val="8"/>
            <rFont val="Arial"/>
            <family val="2"/>
          </rPr>
          <t>Weiden                                          4                      5                       6</t>
        </r>
        <r>
          <rPr>
            <sz val="8"/>
            <rFont val="Arial"/>
            <family val="2"/>
          </rPr>
          <t xml:space="preserve">                            </t>
        </r>
        <r>
          <rPr>
            <u val="single"/>
            <sz val="8"/>
            <rFont val="Arial"/>
            <family val="2"/>
          </rPr>
          <t>Edelkastanie                                         74                    75                      76</t>
        </r>
        <r>
          <rPr>
            <sz val="8"/>
            <rFont val="Arial"/>
            <family val="2"/>
          </rPr>
          <t xml:space="preserve">
Hainbuche                                      7                      8                       9                            Lindenblättrige Birke                              77                    78                      79
</t>
        </r>
        <r>
          <rPr>
            <u val="single"/>
            <sz val="8"/>
            <rFont val="Arial"/>
            <family val="2"/>
          </rPr>
          <t>Rotbuche                                       10                    11                     12</t>
        </r>
        <r>
          <rPr>
            <sz val="8"/>
            <rFont val="Arial"/>
            <family val="2"/>
          </rPr>
          <t xml:space="preserve">                          </t>
        </r>
        <r>
          <rPr>
            <u val="single"/>
            <sz val="8"/>
            <rFont val="Arial"/>
            <family val="2"/>
          </rPr>
          <t>Schwarznuss                                          80                    81                      82</t>
        </r>
        <r>
          <rPr>
            <sz val="8"/>
            <rFont val="Arial"/>
            <family val="2"/>
          </rPr>
          <t xml:space="preserve">
Ahorn                                            13                    14                     15                           Riesenlebensbaum                                 83                    83                      83
</t>
        </r>
        <r>
          <rPr>
            <u val="single"/>
            <sz val="8"/>
            <rFont val="Arial"/>
            <family val="2"/>
          </rPr>
          <t>Ulme                                             16                    17                     18</t>
        </r>
        <r>
          <rPr>
            <sz val="8"/>
            <rFont val="Arial"/>
            <family val="2"/>
          </rPr>
          <t xml:space="preserve">                           </t>
        </r>
        <r>
          <rPr>
            <u val="single"/>
            <sz val="8"/>
            <rFont val="Arial"/>
            <family val="2"/>
          </rPr>
          <t>Atlaszeder                                             84                    84                      84</t>
        </r>
        <r>
          <rPr>
            <sz val="8"/>
            <rFont val="Arial"/>
            <family val="2"/>
          </rPr>
          <t xml:space="preserve">
Eberesche                                     19                    20                     21                           Libanonzeder                                         85                    85                      85
</t>
        </r>
        <r>
          <rPr>
            <u val="single"/>
            <sz val="8"/>
            <rFont val="Arial"/>
            <family val="2"/>
          </rPr>
          <t>Vogelbeer                                      22                    23                     24</t>
        </r>
        <r>
          <rPr>
            <sz val="8"/>
            <rFont val="Arial"/>
            <family val="2"/>
          </rPr>
          <t xml:space="preserve">
Stieleiche                                      25                    26                     27                           sonstiges LH                                          90                    90                      90
</t>
        </r>
        <r>
          <rPr>
            <u val="single"/>
            <sz val="8"/>
            <rFont val="Arial"/>
            <family val="2"/>
          </rPr>
          <t>Traubeneiche                                 28                    29                     30</t>
        </r>
        <r>
          <rPr>
            <sz val="8"/>
            <rFont val="Arial"/>
            <family val="2"/>
          </rPr>
          <t xml:space="preserve">                           </t>
        </r>
        <r>
          <rPr>
            <u val="single"/>
            <sz val="8"/>
            <rFont val="Arial"/>
            <family val="2"/>
          </rPr>
          <t>sonstiges NH                                          91                    91                      91</t>
        </r>
        <r>
          <rPr>
            <sz val="8"/>
            <rFont val="Arial"/>
            <family val="2"/>
          </rPr>
          <t xml:space="preserve">
Roteiche </t>
        </r>
        <r>
          <rPr>
            <b/>
            <sz val="8"/>
            <rFont val="Arial"/>
            <family val="2"/>
          </rPr>
          <t xml:space="preserve">                                </t>
        </r>
        <r>
          <rPr>
            <sz val="8"/>
            <rFont val="Arial"/>
            <family val="2"/>
          </rPr>
          <t xml:space="preserve">      31                    32                     33
</t>
        </r>
        <r>
          <rPr>
            <u val="single"/>
            <sz val="8"/>
            <rFont val="Arial"/>
            <family val="2"/>
          </rPr>
          <t>Linde                                            34                    35                     36</t>
        </r>
        <r>
          <rPr>
            <sz val="8"/>
            <rFont val="Arial"/>
            <family val="2"/>
          </rPr>
          <t xml:space="preserve">                            Douglasie                                               61
Kirsche                                         37                    38                     39                            Küstentanne                                           62
</t>
        </r>
        <r>
          <rPr>
            <u val="single"/>
            <sz val="8"/>
            <rFont val="Arial"/>
            <family val="2"/>
          </rPr>
          <t>Aspe                                            40                    41                     42</t>
        </r>
        <r>
          <rPr>
            <sz val="8"/>
            <rFont val="Arial"/>
            <family val="2"/>
          </rPr>
          <t xml:space="preserve">                           Lärche                                                     63
Wildapfel                                      43                    44                     45                           Schwarzkiefer                                           64
</t>
        </r>
        <r>
          <rPr>
            <u val="single"/>
            <sz val="8"/>
            <rFont val="Arial"/>
            <family val="2"/>
          </rPr>
          <t>Wildbirne                                      46                    47                     48</t>
        </r>
        <r>
          <rPr>
            <sz val="8"/>
            <rFont val="Arial"/>
            <family val="2"/>
          </rPr>
          <t xml:space="preserve">                           Waldkiefer                                                65
Schwarzpappel, reinartig                49                    50                     51                            Weißtanne                                              66
</t>
        </r>
        <r>
          <rPr>
            <u val="single"/>
            <sz val="8"/>
            <rFont val="Arial"/>
            <family val="2"/>
          </rPr>
          <t>Elsbeere                                       52                    53                     54</t>
        </r>
        <r>
          <rPr>
            <sz val="8"/>
            <rFont val="Arial"/>
            <family val="2"/>
          </rPr>
          <t xml:space="preserve">
Speierling                                     55                    56                     57
</t>
        </r>
        <r>
          <rPr>
            <u val="single"/>
            <sz val="8"/>
            <rFont val="Arial"/>
            <family val="2"/>
          </rPr>
          <t xml:space="preserve">Mehlbeere                                    58                    59                     60
</t>
        </r>
        <r>
          <rPr>
            <sz val="8"/>
            <rFont val="Arial"/>
            <family val="2"/>
          </rPr>
          <t xml:space="preserve">Walnuss                                       67                    68                     69
</t>
        </r>
      </text>
    </comment>
    <comment ref="B155" authorId="3">
      <text>
        <r>
          <rPr>
            <b/>
            <sz val="8"/>
            <rFont val="Arial"/>
            <family val="2"/>
          </rPr>
          <t xml:space="preserve">Kennziffern für Baumarten (Extremwetter-RL)                                                                max. 10 % von den Baumarten 71 bis 91 (Experimentierklausel):
</t>
        </r>
        <r>
          <rPr>
            <sz val="8"/>
            <rFont val="Arial"/>
            <family val="2"/>
          </rPr>
          <t xml:space="preserve">
                                                      &lt;80 cm     80 bis 120 cm     &gt; 120 cm                                                                              &lt;80 cm     80 bis 120 cm     &gt; 120 cm
----------------------------------------------------------------------------------------------------------------                ------------------------------------------------------------------------------------------------------------------------
Roterle                                           1                      2                       3                            Baumhasel                                           71                    72                      73
</t>
        </r>
        <r>
          <rPr>
            <u val="single"/>
            <sz val="8"/>
            <rFont val="Arial"/>
            <family val="2"/>
          </rPr>
          <t>Weiden                                          4                      5                       6</t>
        </r>
        <r>
          <rPr>
            <sz val="8"/>
            <rFont val="Arial"/>
            <family val="2"/>
          </rPr>
          <t xml:space="preserve">                            </t>
        </r>
        <r>
          <rPr>
            <u val="single"/>
            <sz val="8"/>
            <rFont val="Arial"/>
            <family val="2"/>
          </rPr>
          <t>Edelkastanie                                         74                    75                      76</t>
        </r>
        <r>
          <rPr>
            <sz val="8"/>
            <rFont val="Arial"/>
            <family val="2"/>
          </rPr>
          <t xml:space="preserve">
Hainbuche                                      7                      8                       9                            Lindenblättrige Birke                              77                    78                      79
</t>
        </r>
        <r>
          <rPr>
            <u val="single"/>
            <sz val="8"/>
            <rFont val="Arial"/>
            <family val="2"/>
          </rPr>
          <t>Rotbuche                                       10                    11                     12</t>
        </r>
        <r>
          <rPr>
            <sz val="8"/>
            <rFont val="Arial"/>
            <family val="2"/>
          </rPr>
          <t xml:space="preserve">                          </t>
        </r>
        <r>
          <rPr>
            <u val="single"/>
            <sz val="8"/>
            <rFont val="Arial"/>
            <family val="2"/>
          </rPr>
          <t>Schwarznuss                                          80                    81                      82</t>
        </r>
        <r>
          <rPr>
            <sz val="8"/>
            <rFont val="Arial"/>
            <family val="2"/>
          </rPr>
          <t xml:space="preserve">
Ahorn                                            13                    14                     15                           Riesenlebensbaum                                 83                    83                      83
</t>
        </r>
        <r>
          <rPr>
            <u val="single"/>
            <sz val="8"/>
            <rFont val="Arial"/>
            <family val="2"/>
          </rPr>
          <t>Ulme                                             16                    17                     18</t>
        </r>
        <r>
          <rPr>
            <sz val="8"/>
            <rFont val="Arial"/>
            <family val="2"/>
          </rPr>
          <t xml:space="preserve">                           </t>
        </r>
        <r>
          <rPr>
            <u val="single"/>
            <sz val="8"/>
            <rFont val="Arial"/>
            <family val="2"/>
          </rPr>
          <t>Atlaszeder                                             84                    84                      84</t>
        </r>
        <r>
          <rPr>
            <sz val="8"/>
            <rFont val="Arial"/>
            <family val="2"/>
          </rPr>
          <t xml:space="preserve">
Eberesche                                     19                    20                     21                           Libanonzeder                                         85                    85                      85
</t>
        </r>
        <r>
          <rPr>
            <u val="single"/>
            <sz val="8"/>
            <rFont val="Arial"/>
            <family val="2"/>
          </rPr>
          <t>Vogelbeer                                      22                    23                     24</t>
        </r>
        <r>
          <rPr>
            <sz val="8"/>
            <rFont val="Arial"/>
            <family val="2"/>
          </rPr>
          <t xml:space="preserve">
Stieleiche                                      25                    26                     27                           sonstiges LH                                          90                    90                      90
</t>
        </r>
        <r>
          <rPr>
            <u val="single"/>
            <sz val="8"/>
            <rFont val="Arial"/>
            <family val="2"/>
          </rPr>
          <t>Traubeneiche                                 28                    29                     30</t>
        </r>
        <r>
          <rPr>
            <sz val="8"/>
            <rFont val="Arial"/>
            <family val="2"/>
          </rPr>
          <t xml:space="preserve">                           </t>
        </r>
        <r>
          <rPr>
            <u val="single"/>
            <sz val="8"/>
            <rFont val="Arial"/>
            <family val="2"/>
          </rPr>
          <t>sonstiges NH                                          91                    91                      91</t>
        </r>
        <r>
          <rPr>
            <sz val="8"/>
            <rFont val="Arial"/>
            <family val="2"/>
          </rPr>
          <t xml:space="preserve">
Roteiche </t>
        </r>
        <r>
          <rPr>
            <b/>
            <sz val="8"/>
            <rFont val="Arial"/>
            <family val="2"/>
          </rPr>
          <t xml:space="preserve">                                </t>
        </r>
        <r>
          <rPr>
            <sz val="8"/>
            <rFont val="Arial"/>
            <family val="2"/>
          </rPr>
          <t xml:space="preserve">      31                    32                     33
</t>
        </r>
        <r>
          <rPr>
            <u val="single"/>
            <sz val="8"/>
            <rFont val="Arial"/>
            <family val="2"/>
          </rPr>
          <t>Linde                                            34                    35                     36</t>
        </r>
        <r>
          <rPr>
            <sz val="8"/>
            <rFont val="Arial"/>
            <family val="2"/>
          </rPr>
          <t xml:space="preserve">                            Douglasie                                               61
Kirsche                                         37                    38                     39                            Küstentanne                                           62
</t>
        </r>
        <r>
          <rPr>
            <u val="single"/>
            <sz val="8"/>
            <rFont val="Arial"/>
            <family val="2"/>
          </rPr>
          <t>Aspe                                            40                    41                     42</t>
        </r>
        <r>
          <rPr>
            <sz val="8"/>
            <rFont val="Arial"/>
            <family val="2"/>
          </rPr>
          <t xml:space="preserve">                           Lärche                                                     63
Wildapfel                                      43                    44                     45                           Schwarzkiefer                                           64
</t>
        </r>
        <r>
          <rPr>
            <u val="single"/>
            <sz val="8"/>
            <rFont val="Arial"/>
            <family val="2"/>
          </rPr>
          <t>Wildbirne                                      46                    47                     48</t>
        </r>
        <r>
          <rPr>
            <sz val="8"/>
            <rFont val="Arial"/>
            <family val="2"/>
          </rPr>
          <t xml:space="preserve">                           Waldkiefer                                                65
Schwarzpappel, reinartig                49                    50                     51                            Weißtanne                                              66
</t>
        </r>
        <r>
          <rPr>
            <u val="single"/>
            <sz val="8"/>
            <rFont val="Arial"/>
            <family val="2"/>
          </rPr>
          <t>Elsbeere                                       52                    53                     54</t>
        </r>
        <r>
          <rPr>
            <sz val="8"/>
            <rFont val="Arial"/>
            <family val="2"/>
          </rPr>
          <t xml:space="preserve">
Speierling                                     55                    56                     57
</t>
        </r>
        <r>
          <rPr>
            <u val="single"/>
            <sz val="8"/>
            <rFont val="Arial"/>
            <family val="2"/>
          </rPr>
          <t xml:space="preserve">Mehlbeere                                    58                    59                     60
</t>
        </r>
        <r>
          <rPr>
            <sz val="8"/>
            <rFont val="Arial"/>
            <family val="2"/>
          </rPr>
          <t xml:space="preserve">Walnuss                                       67                    68                     69
</t>
        </r>
      </text>
    </comment>
    <comment ref="B156" authorId="3">
      <text>
        <r>
          <rPr>
            <b/>
            <sz val="8"/>
            <rFont val="Arial"/>
            <family val="2"/>
          </rPr>
          <t xml:space="preserve">Kennziffern für Baumarten (Extremwetter-RL)                                                                max. 10 % von den Baumarten 71 bis 91 (Experimentierklausel):
</t>
        </r>
        <r>
          <rPr>
            <sz val="8"/>
            <rFont val="Arial"/>
            <family val="2"/>
          </rPr>
          <t xml:space="preserve">
                                                      &lt;80 cm     80 bis 120 cm     &gt; 120 cm                                                                              &lt;80 cm     80 bis 120 cm     &gt; 120 cm
----------------------------------------------------------------------------------------------------------------                ------------------------------------------------------------------------------------------------------------------------
Roterle                                           1                      2                       3                            Baumhasel                                           71                    72                      73
</t>
        </r>
        <r>
          <rPr>
            <u val="single"/>
            <sz val="8"/>
            <rFont val="Arial"/>
            <family val="2"/>
          </rPr>
          <t>Weiden                                          4                      5                       6</t>
        </r>
        <r>
          <rPr>
            <sz val="8"/>
            <rFont val="Arial"/>
            <family val="2"/>
          </rPr>
          <t xml:space="preserve">                            </t>
        </r>
        <r>
          <rPr>
            <u val="single"/>
            <sz val="8"/>
            <rFont val="Arial"/>
            <family val="2"/>
          </rPr>
          <t>Edelkastanie                                         74                    75                      76</t>
        </r>
        <r>
          <rPr>
            <sz val="8"/>
            <rFont val="Arial"/>
            <family val="2"/>
          </rPr>
          <t xml:space="preserve">
Hainbuche                                      7                      8                       9                            Lindenblättrige Birke                              77                    78                      79
</t>
        </r>
        <r>
          <rPr>
            <u val="single"/>
            <sz val="8"/>
            <rFont val="Arial"/>
            <family val="2"/>
          </rPr>
          <t>Rotbuche                                       10                    11                     12</t>
        </r>
        <r>
          <rPr>
            <sz val="8"/>
            <rFont val="Arial"/>
            <family val="2"/>
          </rPr>
          <t xml:space="preserve">                          </t>
        </r>
        <r>
          <rPr>
            <u val="single"/>
            <sz val="8"/>
            <rFont val="Arial"/>
            <family val="2"/>
          </rPr>
          <t>Schwarznuss                                          80                    81                      82</t>
        </r>
        <r>
          <rPr>
            <sz val="8"/>
            <rFont val="Arial"/>
            <family val="2"/>
          </rPr>
          <t xml:space="preserve">
Ahorn                                            13                    14                     15                           Riesenlebensbaum                                 83                    83                      83
</t>
        </r>
        <r>
          <rPr>
            <u val="single"/>
            <sz val="8"/>
            <rFont val="Arial"/>
            <family val="2"/>
          </rPr>
          <t>Ulme                                             16                    17                     18</t>
        </r>
        <r>
          <rPr>
            <sz val="8"/>
            <rFont val="Arial"/>
            <family val="2"/>
          </rPr>
          <t xml:space="preserve">                           </t>
        </r>
        <r>
          <rPr>
            <u val="single"/>
            <sz val="8"/>
            <rFont val="Arial"/>
            <family val="2"/>
          </rPr>
          <t>Atlaszeder                                             84                    84                      84</t>
        </r>
        <r>
          <rPr>
            <sz val="8"/>
            <rFont val="Arial"/>
            <family val="2"/>
          </rPr>
          <t xml:space="preserve">
Eberesche                                     19                    20                     21                           Libanonzeder                                         85                    85                      85
</t>
        </r>
        <r>
          <rPr>
            <u val="single"/>
            <sz val="8"/>
            <rFont val="Arial"/>
            <family val="2"/>
          </rPr>
          <t>Vogelbeer                                      22                    23                     24</t>
        </r>
        <r>
          <rPr>
            <sz val="8"/>
            <rFont val="Arial"/>
            <family val="2"/>
          </rPr>
          <t xml:space="preserve">
Stieleiche                                      25                    26                     27                           sonstiges LH                                          90                    90                      90
</t>
        </r>
        <r>
          <rPr>
            <u val="single"/>
            <sz val="8"/>
            <rFont val="Arial"/>
            <family val="2"/>
          </rPr>
          <t>Traubeneiche                                 28                    29                     30</t>
        </r>
        <r>
          <rPr>
            <sz val="8"/>
            <rFont val="Arial"/>
            <family val="2"/>
          </rPr>
          <t xml:space="preserve">                           </t>
        </r>
        <r>
          <rPr>
            <u val="single"/>
            <sz val="8"/>
            <rFont val="Arial"/>
            <family val="2"/>
          </rPr>
          <t>sonstiges NH                                          91                    91                      91</t>
        </r>
        <r>
          <rPr>
            <sz val="8"/>
            <rFont val="Arial"/>
            <family val="2"/>
          </rPr>
          <t xml:space="preserve">
Roteiche </t>
        </r>
        <r>
          <rPr>
            <b/>
            <sz val="8"/>
            <rFont val="Arial"/>
            <family val="2"/>
          </rPr>
          <t xml:space="preserve">                                </t>
        </r>
        <r>
          <rPr>
            <sz val="8"/>
            <rFont val="Arial"/>
            <family val="2"/>
          </rPr>
          <t xml:space="preserve">      31                    32                     33
</t>
        </r>
        <r>
          <rPr>
            <u val="single"/>
            <sz val="8"/>
            <rFont val="Arial"/>
            <family val="2"/>
          </rPr>
          <t>Linde                                            34                    35                     36</t>
        </r>
        <r>
          <rPr>
            <sz val="8"/>
            <rFont val="Arial"/>
            <family val="2"/>
          </rPr>
          <t xml:space="preserve">                            Douglasie                                               61
Kirsche                                         37                    38                     39                            Küstentanne                                           62
</t>
        </r>
        <r>
          <rPr>
            <u val="single"/>
            <sz val="8"/>
            <rFont val="Arial"/>
            <family val="2"/>
          </rPr>
          <t>Aspe                                            40                    41                     42</t>
        </r>
        <r>
          <rPr>
            <sz val="8"/>
            <rFont val="Arial"/>
            <family val="2"/>
          </rPr>
          <t xml:space="preserve">                           Lärche                                                     63
Wildapfel                                      43                    44                     45                           Schwarzkiefer                                           64
</t>
        </r>
        <r>
          <rPr>
            <u val="single"/>
            <sz val="8"/>
            <rFont val="Arial"/>
            <family val="2"/>
          </rPr>
          <t>Wildbirne                                      46                    47                     48</t>
        </r>
        <r>
          <rPr>
            <sz val="8"/>
            <rFont val="Arial"/>
            <family val="2"/>
          </rPr>
          <t xml:space="preserve">                           Waldkiefer                                                65
Schwarzpappel, reinartig                49                    50                     51                            Weißtanne                                              66
</t>
        </r>
        <r>
          <rPr>
            <u val="single"/>
            <sz val="8"/>
            <rFont val="Arial"/>
            <family val="2"/>
          </rPr>
          <t>Elsbeere                                       52                    53                     54</t>
        </r>
        <r>
          <rPr>
            <sz val="8"/>
            <rFont val="Arial"/>
            <family val="2"/>
          </rPr>
          <t xml:space="preserve">
Speierling                                     55                    56                     57
</t>
        </r>
        <r>
          <rPr>
            <u val="single"/>
            <sz val="8"/>
            <rFont val="Arial"/>
            <family val="2"/>
          </rPr>
          <t xml:space="preserve">Mehlbeere                                    58                    59                     60
</t>
        </r>
        <r>
          <rPr>
            <sz val="8"/>
            <rFont val="Arial"/>
            <family val="2"/>
          </rPr>
          <t xml:space="preserve">Walnuss                                       67                    68                     69
</t>
        </r>
      </text>
    </comment>
    <comment ref="B157" authorId="3">
      <text>
        <r>
          <rPr>
            <b/>
            <sz val="8"/>
            <rFont val="Arial"/>
            <family val="2"/>
          </rPr>
          <t xml:space="preserve">Kennziffern für Baumarten (Extremwetter-RL)                                                                max. 10 % von den Baumarten 71 bis 91 (Experimentierklausel):
</t>
        </r>
        <r>
          <rPr>
            <sz val="8"/>
            <rFont val="Arial"/>
            <family val="2"/>
          </rPr>
          <t xml:space="preserve">
                                                      &lt;80 cm     80 bis 120 cm     &gt; 120 cm                                                                              &lt;80 cm     80 bis 120 cm     &gt; 120 cm
----------------------------------------------------------------------------------------------------------------                ------------------------------------------------------------------------------------------------------------------------
Roterle                                           1                      2                       3                            Baumhasel                                           71                    72                      73
</t>
        </r>
        <r>
          <rPr>
            <u val="single"/>
            <sz val="8"/>
            <rFont val="Arial"/>
            <family val="2"/>
          </rPr>
          <t>Weiden                                          4                      5                       6</t>
        </r>
        <r>
          <rPr>
            <sz val="8"/>
            <rFont val="Arial"/>
            <family val="2"/>
          </rPr>
          <t xml:space="preserve">                            </t>
        </r>
        <r>
          <rPr>
            <u val="single"/>
            <sz val="8"/>
            <rFont val="Arial"/>
            <family val="2"/>
          </rPr>
          <t>Edelkastanie                                         74                    75                      76</t>
        </r>
        <r>
          <rPr>
            <sz val="8"/>
            <rFont val="Arial"/>
            <family val="2"/>
          </rPr>
          <t xml:space="preserve">
Hainbuche                                      7                      8                       9                            Lindenblättrige Birke                              77                    78                      79
</t>
        </r>
        <r>
          <rPr>
            <u val="single"/>
            <sz val="8"/>
            <rFont val="Arial"/>
            <family val="2"/>
          </rPr>
          <t>Rotbuche                                       10                    11                     12</t>
        </r>
        <r>
          <rPr>
            <sz val="8"/>
            <rFont val="Arial"/>
            <family val="2"/>
          </rPr>
          <t xml:space="preserve">                          </t>
        </r>
        <r>
          <rPr>
            <u val="single"/>
            <sz val="8"/>
            <rFont val="Arial"/>
            <family val="2"/>
          </rPr>
          <t>Schwarznuss                                          80                    81                      82</t>
        </r>
        <r>
          <rPr>
            <sz val="8"/>
            <rFont val="Arial"/>
            <family val="2"/>
          </rPr>
          <t xml:space="preserve">
Ahorn                                            13                    14                     15                           Riesenlebensbaum                                 83                    83                      83
</t>
        </r>
        <r>
          <rPr>
            <u val="single"/>
            <sz val="8"/>
            <rFont val="Arial"/>
            <family val="2"/>
          </rPr>
          <t>Ulme                                             16                    17                     18</t>
        </r>
        <r>
          <rPr>
            <sz val="8"/>
            <rFont val="Arial"/>
            <family val="2"/>
          </rPr>
          <t xml:space="preserve">                           </t>
        </r>
        <r>
          <rPr>
            <u val="single"/>
            <sz val="8"/>
            <rFont val="Arial"/>
            <family val="2"/>
          </rPr>
          <t>Atlaszeder                                             84                    84                      84</t>
        </r>
        <r>
          <rPr>
            <sz val="8"/>
            <rFont val="Arial"/>
            <family val="2"/>
          </rPr>
          <t xml:space="preserve">
Eberesche                                     19                    20                     21                           Libanonzeder                                         85                    85                      85
</t>
        </r>
        <r>
          <rPr>
            <u val="single"/>
            <sz val="8"/>
            <rFont val="Arial"/>
            <family val="2"/>
          </rPr>
          <t>Vogelbeer                                      22                    23                     24</t>
        </r>
        <r>
          <rPr>
            <sz val="8"/>
            <rFont val="Arial"/>
            <family val="2"/>
          </rPr>
          <t xml:space="preserve">
Stieleiche                                      25                    26                     27                           sonstiges LH                                          90                    90                      90
</t>
        </r>
        <r>
          <rPr>
            <u val="single"/>
            <sz val="8"/>
            <rFont val="Arial"/>
            <family val="2"/>
          </rPr>
          <t>Traubeneiche                                 28                    29                     30</t>
        </r>
        <r>
          <rPr>
            <sz val="8"/>
            <rFont val="Arial"/>
            <family val="2"/>
          </rPr>
          <t xml:space="preserve">                           </t>
        </r>
        <r>
          <rPr>
            <u val="single"/>
            <sz val="8"/>
            <rFont val="Arial"/>
            <family val="2"/>
          </rPr>
          <t>sonstiges NH                                          91                    91                      91</t>
        </r>
        <r>
          <rPr>
            <sz val="8"/>
            <rFont val="Arial"/>
            <family val="2"/>
          </rPr>
          <t xml:space="preserve">
Roteiche </t>
        </r>
        <r>
          <rPr>
            <b/>
            <sz val="8"/>
            <rFont val="Arial"/>
            <family val="2"/>
          </rPr>
          <t xml:space="preserve">                                </t>
        </r>
        <r>
          <rPr>
            <sz val="8"/>
            <rFont val="Arial"/>
            <family val="2"/>
          </rPr>
          <t xml:space="preserve">      31                    32                     33
</t>
        </r>
        <r>
          <rPr>
            <u val="single"/>
            <sz val="8"/>
            <rFont val="Arial"/>
            <family val="2"/>
          </rPr>
          <t>Linde                                            34                    35                     36</t>
        </r>
        <r>
          <rPr>
            <sz val="8"/>
            <rFont val="Arial"/>
            <family val="2"/>
          </rPr>
          <t xml:space="preserve">                            Douglasie                                               61
Kirsche                                         37                    38                     39                            Küstentanne                                           62
</t>
        </r>
        <r>
          <rPr>
            <u val="single"/>
            <sz val="8"/>
            <rFont val="Arial"/>
            <family val="2"/>
          </rPr>
          <t>Aspe                                            40                    41                     42</t>
        </r>
        <r>
          <rPr>
            <sz val="8"/>
            <rFont val="Arial"/>
            <family val="2"/>
          </rPr>
          <t xml:space="preserve">                           Lärche                                                     63
Wildapfel                                      43                    44                     45                           Schwarzkiefer                                           64
</t>
        </r>
        <r>
          <rPr>
            <u val="single"/>
            <sz val="8"/>
            <rFont val="Arial"/>
            <family val="2"/>
          </rPr>
          <t>Wildbirne                                      46                    47                     48</t>
        </r>
        <r>
          <rPr>
            <sz val="8"/>
            <rFont val="Arial"/>
            <family val="2"/>
          </rPr>
          <t xml:space="preserve">                           Waldkiefer                                                65
Schwarzpappel, reinartig                49                    50                     51                            Weißtanne                                              66
</t>
        </r>
        <r>
          <rPr>
            <u val="single"/>
            <sz val="8"/>
            <rFont val="Arial"/>
            <family val="2"/>
          </rPr>
          <t>Elsbeere                                       52                    53                     54</t>
        </r>
        <r>
          <rPr>
            <sz val="8"/>
            <rFont val="Arial"/>
            <family val="2"/>
          </rPr>
          <t xml:space="preserve">
Speierling                                     55                    56                     57
</t>
        </r>
        <r>
          <rPr>
            <u val="single"/>
            <sz val="8"/>
            <rFont val="Arial"/>
            <family val="2"/>
          </rPr>
          <t xml:space="preserve">Mehlbeere                                    58                    59                     60
</t>
        </r>
        <r>
          <rPr>
            <sz val="8"/>
            <rFont val="Arial"/>
            <family val="2"/>
          </rPr>
          <t xml:space="preserve">Walnuss                                       67                    68                     69
</t>
        </r>
      </text>
    </comment>
    <comment ref="B158" authorId="3">
      <text>
        <r>
          <rPr>
            <b/>
            <sz val="8"/>
            <rFont val="Arial"/>
            <family val="2"/>
          </rPr>
          <t xml:space="preserve">Kennziffern für Baumarten (Extremwetter-RL)                                                                max. 10 % von den Baumarten 71 bis 91 (Experimentierklausel):
</t>
        </r>
        <r>
          <rPr>
            <sz val="8"/>
            <rFont val="Arial"/>
            <family val="2"/>
          </rPr>
          <t xml:space="preserve">
                                                      &lt;80 cm     80 bis 120 cm     &gt; 120 cm                                                                              &lt;80 cm     80 bis 120 cm     &gt; 120 cm
----------------------------------------------------------------------------------------------------------------                ------------------------------------------------------------------------------------------------------------------------
Roterle                                           1                      2                       3                            Baumhasel                                           71                    72                      73
</t>
        </r>
        <r>
          <rPr>
            <u val="single"/>
            <sz val="8"/>
            <rFont val="Arial"/>
            <family val="2"/>
          </rPr>
          <t>Weiden                                          4                      5                       6</t>
        </r>
        <r>
          <rPr>
            <sz val="8"/>
            <rFont val="Arial"/>
            <family val="2"/>
          </rPr>
          <t xml:space="preserve">                            </t>
        </r>
        <r>
          <rPr>
            <u val="single"/>
            <sz val="8"/>
            <rFont val="Arial"/>
            <family val="2"/>
          </rPr>
          <t>Edelkastanie                                         74                    75                      76</t>
        </r>
        <r>
          <rPr>
            <sz val="8"/>
            <rFont val="Arial"/>
            <family val="2"/>
          </rPr>
          <t xml:space="preserve">
Hainbuche                                      7                      8                       9                            Lindenblättrige Birke                              77                    78                      79
</t>
        </r>
        <r>
          <rPr>
            <u val="single"/>
            <sz val="8"/>
            <rFont val="Arial"/>
            <family val="2"/>
          </rPr>
          <t>Rotbuche                                       10                    11                     12</t>
        </r>
        <r>
          <rPr>
            <sz val="8"/>
            <rFont val="Arial"/>
            <family val="2"/>
          </rPr>
          <t xml:space="preserve">                          </t>
        </r>
        <r>
          <rPr>
            <u val="single"/>
            <sz val="8"/>
            <rFont val="Arial"/>
            <family val="2"/>
          </rPr>
          <t>Schwarznuss                                          80                    81                      82</t>
        </r>
        <r>
          <rPr>
            <sz val="8"/>
            <rFont val="Arial"/>
            <family val="2"/>
          </rPr>
          <t xml:space="preserve">
Ahorn                                            13                    14                     15                           Riesenlebensbaum                                 83                    83                      83
</t>
        </r>
        <r>
          <rPr>
            <u val="single"/>
            <sz val="8"/>
            <rFont val="Arial"/>
            <family val="2"/>
          </rPr>
          <t>Ulme                                             16                    17                     18</t>
        </r>
        <r>
          <rPr>
            <sz val="8"/>
            <rFont val="Arial"/>
            <family val="2"/>
          </rPr>
          <t xml:space="preserve">                           </t>
        </r>
        <r>
          <rPr>
            <u val="single"/>
            <sz val="8"/>
            <rFont val="Arial"/>
            <family val="2"/>
          </rPr>
          <t>Atlaszeder                                             84                    84                      84</t>
        </r>
        <r>
          <rPr>
            <sz val="8"/>
            <rFont val="Arial"/>
            <family val="2"/>
          </rPr>
          <t xml:space="preserve">
Eberesche                                     19                    20                     21                           Libanonzeder                                         85                    85                      85
</t>
        </r>
        <r>
          <rPr>
            <u val="single"/>
            <sz val="8"/>
            <rFont val="Arial"/>
            <family val="2"/>
          </rPr>
          <t>Vogelbeer                                      22                    23                     24</t>
        </r>
        <r>
          <rPr>
            <sz val="8"/>
            <rFont val="Arial"/>
            <family val="2"/>
          </rPr>
          <t xml:space="preserve">
Stieleiche                                      25                    26                     27                           sonstiges LH                                          90                    90                      90
</t>
        </r>
        <r>
          <rPr>
            <u val="single"/>
            <sz val="8"/>
            <rFont val="Arial"/>
            <family val="2"/>
          </rPr>
          <t>Traubeneiche                                 28                    29                     30</t>
        </r>
        <r>
          <rPr>
            <sz val="8"/>
            <rFont val="Arial"/>
            <family val="2"/>
          </rPr>
          <t xml:space="preserve">                           </t>
        </r>
        <r>
          <rPr>
            <u val="single"/>
            <sz val="8"/>
            <rFont val="Arial"/>
            <family val="2"/>
          </rPr>
          <t>sonstiges NH                                          91                    91                      91</t>
        </r>
        <r>
          <rPr>
            <sz val="8"/>
            <rFont val="Arial"/>
            <family val="2"/>
          </rPr>
          <t xml:space="preserve">
Roteiche </t>
        </r>
        <r>
          <rPr>
            <b/>
            <sz val="8"/>
            <rFont val="Arial"/>
            <family val="2"/>
          </rPr>
          <t xml:space="preserve">                                </t>
        </r>
        <r>
          <rPr>
            <sz val="8"/>
            <rFont val="Arial"/>
            <family val="2"/>
          </rPr>
          <t xml:space="preserve">      31                    32                     33
</t>
        </r>
        <r>
          <rPr>
            <u val="single"/>
            <sz val="8"/>
            <rFont val="Arial"/>
            <family val="2"/>
          </rPr>
          <t>Linde                                            34                    35                     36</t>
        </r>
        <r>
          <rPr>
            <sz val="8"/>
            <rFont val="Arial"/>
            <family val="2"/>
          </rPr>
          <t xml:space="preserve">                            Douglasie                                               61
Kirsche                                         37                    38                     39                            Küstentanne                                           62
</t>
        </r>
        <r>
          <rPr>
            <u val="single"/>
            <sz val="8"/>
            <rFont val="Arial"/>
            <family val="2"/>
          </rPr>
          <t>Aspe                                            40                    41                     42</t>
        </r>
        <r>
          <rPr>
            <sz val="8"/>
            <rFont val="Arial"/>
            <family val="2"/>
          </rPr>
          <t xml:space="preserve">                           Lärche                                                     63
Wildapfel                                      43                    44                     45                           Schwarzkiefer                                           64
</t>
        </r>
        <r>
          <rPr>
            <u val="single"/>
            <sz val="8"/>
            <rFont val="Arial"/>
            <family val="2"/>
          </rPr>
          <t>Wildbirne                                      46                    47                     48</t>
        </r>
        <r>
          <rPr>
            <sz val="8"/>
            <rFont val="Arial"/>
            <family val="2"/>
          </rPr>
          <t xml:space="preserve">                           Waldkiefer                                                65
Schwarzpappel, reinartig                49                    50                     51                            Weißtanne                                              66
</t>
        </r>
        <r>
          <rPr>
            <u val="single"/>
            <sz val="8"/>
            <rFont val="Arial"/>
            <family val="2"/>
          </rPr>
          <t>Elsbeere                                       52                    53                     54</t>
        </r>
        <r>
          <rPr>
            <sz val="8"/>
            <rFont val="Arial"/>
            <family val="2"/>
          </rPr>
          <t xml:space="preserve">
Speierling                                     55                    56                     57
</t>
        </r>
        <r>
          <rPr>
            <u val="single"/>
            <sz val="8"/>
            <rFont val="Arial"/>
            <family val="2"/>
          </rPr>
          <t xml:space="preserve">Mehlbeere                                    58                    59                     60
</t>
        </r>
        <r>
          <rPr>
            <sz val="8"/>
            <rFont val="Arial"/>
            <family val="2"/>
          </rPr>
          <t xml:space="preserve">Walnuss                                       67                    68                     69
</t>
        </r>
      </text>
    </comment>
    <comment ref="B159" authorId="3">
      <text>
        <r>
          <rPr>
            <b/>
            <sz val="8"/>
            <rFont val="Arial"/>
            <family val="2"/>
          </rPr>
          <t xml:space="preserve">Kennziffern für Baumarten (Extremwetter-RL)                                                                max. 10 % von den Baumarten 71 bis 91 (Experimentierklausel):
</t>
        </r>
        <r>
          <rPr>
            <sz val="8"/>
            <rFont val="Arial"/>
            <family val="2"/>
          </rPr>
          <t xml:space="preserve">
                                                      &lt;80 cm     80 bis 120 cm     &gt; 120 cm                                                                              &lt;80 cm     80 bis 120 cm     &gt; 120 cm
----------------------------------------------------------------------------------------------------------------                ------------------------------------------------------------------------------------------------------------------------
Roterle                                           1                      2                       3                            Baumhasel                                           71                    72                      73
</t>
        </r>
        <r>
          <rPr>
            <u val="single"/>
            <sz val="8"/>
            <rFont val="Arial"/>
            <family val="2"/>
          </rPr>
          <t>Weiden                                          4                      5                       6</t>
        </r>
        <r>
          <rPr>
            <sz val="8"/>
            <rFont val="Arial"/>
            <family val="2"/>
          </rPr>
          <t xml:space="preserve">                            </t>
        </r>
        <r>
          <rPr>
            <u val="single"/>
            <sz val="8"/>
            <rFont val="Arial"/>
            <family val="2"/>
          </rPr>
          <t>Edelkastanie                                         74                    75                      76</t>
        </r>
        <r>
          <rPr>
            <sz val="8"/>
            <rFont val="Arial"/>
            <family val="2"/>
          </rPr>
          <t xml:space="preserve">
Hainbuche                                      7                      8                       9                            Lindenblättrige Birke                              77                    78                      79
</t>
        </r>
        <r>
          <rPr>
            <u val="single"/>
            <sz val="8"/>
            <rFont val="Arial"/>
            <family val="2"/>
          </rPr>
          <t>Rotbuche                                       10                    11                     12</t>
        </r>
        <r>
          <rPr>
            <sz val="8"/>
            <rFont val="Arial"/>
            <family val="2"/>
          </rPr>
          <t xml:space="preserve">                          </t>
        </r>
        <r>
          <rPr>
            <u val="single"/>
            <sz val="8"/>
            <rFont val="Arial"/>
            <family val="2"/>
          </rPr>
          <t>Schwarznuss                                          80                    81                      82</t>
        </r>
        <r>
          <rPr>
            <sz val="8"/>
            <rFont val="Arial"/>
            <family val="2"/>
          </rPr>
          <t xml:space="preserve">
Ahorn                                            13                    14                     15                           Riesenlebensbaum                                 83                    83                      83
</t>
        </r>
        <r>
          <rPr>
            <u val="single"/>
            <sz val="8"/>
            <rFont val="Arial"/>
            <family val="2"/>
          </rPr>
          <t>Ulme                                             16                    17                     18</t>
        </r>
        <r>
          <rPr>
            <sz val="8"/>
            <rFont val="Arial"/>
            <family val="2"/>
          </rPr>
          <t xml:space="preserve">                           </t>
        </r>
        <r>
          <rPr>
            <u val="single"/>
            <sz val="8"/>
            <rFont val="Arial"/>
            <family val="2"/>
          </rPr>
          <t>Atlaszeder                                             84                    84                      84</t>
        </r>
        <r>
          <rPr>
            <sz val="8"/>
            <rFont val="Arial"/>
            <family val="2"/>
          </rPr>
          <t xml:space="preserve">
Eberesche                                     19                    20                     21                           Libanonzeder                                         85                    85                      85
</t>
        </r>
        <r>
          <rPr>
            <u val="single"/>
            <sz val="8"/>
            <rFont val="Arial"/>
            <family val="2"/>
          </rPr>
          <t>Vogelbeer                                      22                    23                     24</t>
        </r>
        <r>
          <rPr>
            <sz val="8"/>
            <rFont val="Arial"/>
            <family val="2"/>
          </rPr>
          <t xml:space="preserve">
Stieleiche                                      25                    26                     27                           sonstiges LH                                          90                    90                      90
</t>
        </r>
        <r>
          <rPr>
            <u val="single"/>
            <sz val="8"/>
            <rFont val="Arial"/>
            <family val="2"/>
          </rPr>
          <t>Traubeneiche                                 28                    29                     30</t>
        </r>
        <r>
          <rPr>
            <sz val="8"/>
            <rFont val="Arial"/>
            <family val="2"/>
          </rPr>
          <t xml:space="preserve">                           </t>
        </r>
        <r>
          <rPr>
            <u val="single"/>
            <sz val="8"/>
            <rFont val="Arial"/>
            <family val="2"/>
          </rPr>
          <t>sonstiges NH                                          91                    91                      91</t>
        </r>
        <r>
          <rPr>
            <sz val="8"/>
            <rFont val="Arial"/>
            <family val="2"/>
          </rPr>
          <t xml:space="preserve">
Roteiche </t>
        </r>
        <r>
          <rPr>
            <b/>
            <sz val="8"/>
            <rFont val="Arial"/>
            <family val="2"/>
          </rPr>
          <t xml:space="preserve">                                </t>
        </r>
        <r>
          <rPr>
            <sz val="8"/>
            <rFont val="Arial"/>
            <family val="2"/>
          </rPr>
          <t xml:space="preserve">      31                    32                     33
</t>
        </r>
        <r>
          <rPr>
            <u val="single"/>
            <sz val="8"/>
            <rFont val="Arial"/>
            <family val="2"/>
          </rPr>
          <t>Linde                                            34                    35                     36</t>
        </r>
        <r>
          <rPr>
            <sz val="8"/>
            <rFont val="Arial"/>
            <family val="2"/>
          </rPr>
          <t xml:space="preserve">                            Douglasie                                               61
Kirsche                                         37                    38                     39                            Küstentanne                                           62
</t>
        </r>
        <r>
          <rPr>
            <u val="single"/>
            <sz val="8"/>
            <rFont val="Arial"/>
            <family val="2"/>
          </rPr>
          <t>Aspe                                            40                    41                     42</t>
        </r>
        <r>
          <rPr>
            <sz val="8"/>
            <rFont val="Arial"/>
            <family val="2"/>
          </rPr>
          <t xml:space="preserve">                           Lärche                                                     63
Wildapfel                                      43                    44                     45                           Schwarzkiefer                                           64
</t>
        </r>
        <r>
          <rPr>
            <u val="single"/>
            <sz val="8"/>
            <rFont val="Arial"/>
            <family val="2"/>
          </rPr>
          <t>Wildbirne                                      46                    47                     48</t>
        </r>
        <r>
          <rPr>
            <sz val="8"/>
            <rFont val="Arial"/>
            <family val="2"/>
          </rPr>
          <t xml:space="preserve">                           Waldkiefer                                                65
Schwarzpappel, reinartig                49                    50                     51                            Weißtanne                                              66
</t>
        </r>
        <r>
          <rPr>
            <u val="single"/>
            <sz val="8"/>
            <rFont val="Arial"/>
            <family val="2"/>
          </rPr>
          <t>Elsbeere                                       52                    53                     54</t>
        </r>
        <r>
          <rPr>
            <sz val="8"/>
            <rFont val="Arial"/>
            <family val="2"/>
          </rPr>
          <t xml:space="preserve">
Speierling                                     55                    56                     57
</t>
        </r>
        <r>
          <rPr>
            <u val="single"/>
            <sz val="8"/>
            <rFont val="Arial"/>
            <family val="2"/>
          </rPr>
          <t xml:space="preserve">Mehlbeere                                    58                    59                     60
</t>
        </r>
        <r>
          <rPr>
            <sz val="8"/>
            <rFont val="Arial"/>
            <family val="2"/>
          </rPr>
          <t xml:space="preserve">Walnuss                                       67                    68                     69
</t>
        </r>
      </text>
    </comment>
    <comment ref="B178" authorId="3">
      <text>
        <r>
          <rPr>
            <b/>
            <sz val="8"/>
            <rFont val="Arial"/>
            <family val="2"/>
          </rPr>
          <t xml:space="preserve">Kennziffern für Baumarten (Extremwetter-RL)                                                                max. 10 % von den Baumarten 71 bis 91 (Experimentierklausel):
</t>
        </r>
        <r>
          <rPr>
            <sz val="8"/>
            <rFont val="Arial"/>
            <family val="2"/>
          </rPr>
          <t xml:space="preserve">
                                                      &lt;80 cm     80 bis 120 cm     &gt; 120 cm                                                                              &lt;80 cm     80 bis 120 cm     &gt; 120 cm
----------------------------------------------------------------------------------------------------------------                ------------------------------------------------------------------------------------------------------------------------
Roterle                                           1                      2                       3                            Baumhasel                                           71                    72                      73
</t>
        </r>
        <r>
          <rPr>
            <u val="single"/>
            <sz val="8"/>
            <rFont val="Arial"/>
            <family val="2"/>
          </rPr>
          <t>Weiden                                          4                      5                       6</t>
        </r>
        <r>
          <rPr>
            <sz val="8"/>
            <rFont val="Arial"/>
            <family val="2"/>
          </rPr>
          <t xml:space="preserve">                            </t>
        </r>
        <r>
          <rPr>
            <u val="single"/>
            <sz val="8"/>
            <rFont val="Arial"/>
            <family val="2"/>
          </rPr>
          <t>Edelkastanie                                         74                    75                      76</t>
        </r>
        <r>
          <rPr>
            <sz val="8"/>
            <rFont val="Arial"/>
            <family val="2"/>
          </rPr>
          <t xml:space="preserve">
Hainbuche                                      7                      8                       9                            Lindenblättrige Birke                              77                    78                      79
</t>
        </r>
        <r>
          <rPr>
            <u val="single"/>
            <sz val="8"/>
            <rFont val="Arial"/>
            <family val="2"/>
          </rPr>
          <t>Rotbuche                                       10                    11                     12</t>
        </r>
        <r>
          <rPr>
            <sz val="8"/>
            <rFont val="Arial"/>
            <family val="2"/>
          </rPr>
          <t xml:space="preserve">                          </t>
        </r>
        <r>
          <rPr>
            <u val="single"/>
            <sz val="8"/>
            <rFont val="Arial"/>
            <family val="2"/>
          </rPr>
          <t>Schwarznuss                                          80                    81                      82</t>
        </r>
        <r>
          <rPr>
            <sz val="8"/>
            <rFont val="Arial"/>
            <family val="2"/>
          </rPr>
          <t xml:space="preserve">
Ahorn                                            13                    14                     15                           Riesenlebensbaum                                 83                    83                      83
</t>
        </r>
        <r>
          <rPr>
            <u val="single"/>
            <sz val="8"/>
            <rFont val="Arial"/>
            <family val="2"/>
          </rPr>
          <t>Ulme                                             16                    17                     18</t>
        </r>
        <r>
          <rPr>
            <sz val="8"/>
            <rFont val="Arial"/>
            <family val="2"/>
          </rPr>
          <t xml:space="preserve">                           </t>
        </r>
        <r>
          <rPr>
            <u val="single"/>
            <sz val="8"/>
            <rFont val="Arial"/>
            <family val="2"/>
          </rPr>
          <t>Atlaszeder                                             84                    84                      84</t>
        </r>
        <r>
          <rPr>
            <sz val="8"/>
            <rFont val="Arial"/>
            <family val="2"/>
          </rPr>
          <t xml:space="preserve">
Eberesche                                     19                    20                     21                           Libanonzeder                                         85                    85                      85
</t>
        </r>
        <r>
          <rPr>
            <u val="single"/>
            <sz val="8"/>
            <rFont val="Arial"/>
            <family val="2"/>
          </rPr>
          <t>Vogelbeer                                      22                    23                     24</t>
        </r>
        <r>
          <rPr>
            <sz val="8"/>
            <rFont val="Arial"/>
            <family val="2"/>
          </rPr>
          <t xml:space="preserve">
Stieleiche                                      25                    26                     27                           sonstiges LH                                          90                    90                      90
</t>
        </r>
        <r>
          <rPr>
            <u val="single"/>
            <sz val="8"/>
            <rFont val="Arial"/>
            <family val="2"/>
          </rPr>
          <t>Traubeneiche                                 28                    29                     30</t>
        </r>
        <r>
          <rPr>
            <sz val="8"/>
            <rFont val="Arial"/>
            <family val="2"/>
          </rPr>
          <t xml:space="preserve">                           </t>
        </r>
        <r>
          <rPr>
            <u val="single"/>
            <sz val="8"/>
            <rFont val="Arial"/>
            <family val="2"/>
          </rPr>
          <t>sonstiges NH                                          91                    91                      91</t>
        </r>
        <r>
          <rPr>
            <sz val="8"/>
            <rFont val="Arial"/>
            <family val="2"/>
          </rPr>
          <t xml:space="preserve">
Roteiche </t>
        </r>
        <r>
          <rPr>
            <b/>
            <sz val="8"/>
            <rFont val="Arial"/>
            <family val="2"/>
          </rPr>
          <t xml:space="preserve">                                </t>
        </r>
        <r>
          <rPr>
            <sz val="8"/>
            <rFont val="Arial"/>
            <family val="2"/>
          </rPr>
          <t xml:space="preserve">      31                    32                     33
</t>
        </r>
        <r>
          <rPr>
            <u val="single"/>
            <sz val="8"/>
            <rFont val="Arial"/>
            <family val="2"/>
          </rPr>
          <t>Linde                                            34                    35                     36</t>
        </r>
        <r>
          <rPr>
            <sz val="8"/>
            <rFont val="Arial"/>
            <family val="2"/>
          </rPr>
          <t xml:space="preserve">                            Douglasie                                               61
Kirsche                                         37                    38                     39                            Küstentanne                                           62
</t>
        </r>
        <r>
          <rPr>
            <u val="single"/>
            <sz val="8"/>
            <rFont val="Arial"/>
            <family val="2"/>
          </rPr>
          <t>Aspe                                            40                    41                     42</t>
        </r>
        <r>
          <rPr>
            <sz val="8"/>
            <rFont val="Arial"/>
            <family val="2"/>
          </rPr>
          <t xml:space="preserve">                           Lärche                                                     63
Wildapfel                                      43                    44                     45                           Schwarzkiefer                                           64
</t>
        </r>
        <r>
          <rPr>
            <u val="single"/>
            <sz val="8"/>
            <rFont val="Arial"/>
            <family val="2"/>
          </rPr>
          <t>Wildbirne                                      46                    47                     48</t>
        </r>
        <r>
          <rPr>
            <sz val="8"/>
            <rFont val="Arial"/>
            <family val="2"/>
          </rPr>
          <t xml:space="preserve">                           Waldkiefer                                                65
Schwarzpappel, reinartig                49                    50                     51                            Weißtanne                                              66
</t>
        </r>
        <r>
          <rPr>
            <u val="single"/>
            <sz val="8"/>
            <rFont val="Arial"/>
            <family val="2"/>
          </rPr>
          <t>Elsbeere                                       52                    53                     54</t>
        </r>
        <r>
          <rPr>
            <sz val="8"/>
            <rFont val="Arial"/>
            <family val="2"/>
          </rPr>
          <t xml:space="preserve">
Speierling                                     55                    56                     57
</t>
        </r>
        <r>
          <rPr>
            <u val="single"/>
            <sz val="8"/>
            <rFont val="Arial"/>
            <family val="2"/>
          </rPr>
          <t xml:space="preserve">Mehlbeere                                    58                    59                     60
</t>
        </r>
        <r>
          <rPr>
            <sz val="8"/>
            <rFont val="Arial"/>
            <family val="2"/>
          </rPr>
          <t xml:space="preserve">Walnuss                                       67                    68                     69
</t>
        </r>
      </text>
    </comment>
    <comment ref="B179" authorId="3">
      <text>
        <r>
          <rPr>
            <b/>
            <sz val="8"/>
            <rFont val="Arial"/>
            <family val="2"/>
          </rPr>
          <t xml:space="preserve">Kennziffern für Baumarten (Extremwetter-RL)                                                                max. 10 % von den Baumarten 71 bis 91 (Experimentierklausel):
</t>
        </r>
        <r>
          <rPr>
            <sz val="8"/>
            <rFont val="Arial"/>
            <family val="2"/>
          </rPr>
          <t xml:space="preserve">
                                                      &lt;80 cm     80 bis 120 cm     &gt; 120 cm                                                                              &lt;80 cm     80 bis 120 cm     &gt; 120 cm
----------------------------------------------------------------------------------------------------------------                ------------------------------------------------------------------------------------------------------------------------
Roterle                                           1                      2                       3                            Baumhasel                                           71                    72                      73
</t>
        </r>
        <r>
          <rPr>
            <u val="single"/>
            <sz val="8"/>
            <rFont val="Arial"/>
            <family val="2"/>
          </rPr>
          <t>Weiden                                          4                      5                       6</t>
        </r>
        <r>
          <rPr>
            <sz val="8"/>
            <rFont val="Arial"/>
            <family val="2"/>
          </rPr>
          <t xml:space="preserve">                            </t>
        </r>
        <r>
          <rPr>
            <u val="single"/>
            <sz val="8"/>
            <rFont val="Arial"/>
            <family val="2"/>
          </rPr>
          <t>Edelkastanie                                         74                    75                      76</t>
        </r>
        <r>
          <rPr>
            <sz val="8"/>
            <rFont val="Arial"/>
            <family val="2"/>
          </rPr>
          <t xml:space="preserve">
Hainbuche                                      7                      8                       9                            Lindenblättrige Birke                              77                    78                      79
</t>
        </r>
        <r>
          <rPr>
            <u val="single"/>
            <sz val="8"/>
            <rFont val="Arial"/>
            <family val="2"/>
          </rPr>
          <t>Rotbuche                                       10                    11                     12</t>
        </r>
        <r>
          <rPr>
            <sz val="8"/>
            <rFont val="Arial"/>
            <family val="2"/>
          </rPr>
          <t xml:space="preserve">                          </t>
        </r>
        <r>
          <rPr>
            <u val="single"/>
            <sz val="8"/>
            <rFont val="Arial"/>
            <family val="2"/>
          </rPr>
          <t>Schwarznuss                                          80                    81                      82</t>
        </r>
        <r>
          <rPr>
            <sz val="8"/>
            <rFont val="Arial"/>
            <family val="2"/>
          </rPr>
          <t xml:space="preserve">
Ahorn                                            13                    14                     15                           Riesenlebensbaum                                 83                    83                      83
</t>
        </r>
        <r>
          <rPr>
            <u val="single"/>
            <sz val="8"/>
            <rFont val="Arial"/>
            <family val="2"/>
          </rPr>
          <t>Ulme                                             16                    17                     18</t>
        </r>
        <r>
          <rPr>
            <sz val="8"/>
            <rFont val="Arial"/>
            <family val="2"/>
          </rPr>
          <t xml:space="preserve">                           </t>
        </r>
        <r>
          <rPr>
            <u val="single"/>
            <sz val="8"/>
            <rFont val="Arial"/>
            <family val="2"/>
          </rPr>
          <t>Atlaszeder                                             84                    84                      84</t>
        </r>
        <r>
          <rPr>
            <sz val="8"/>
            <rFont val="Arial"/>
            <family val="2"/>
          </rPr>
          <t xml:space="preserve">
Eberesche                                     19                    20                     21                           Libanonzeder                                         85                    85                      85
</t>
        </r>
        <r>
          <rPr>
            <u val="single"/>
            <sz val="8"/>
            <rFont val="Arial"/>
            <family val="2"/>
          </rPr>
          <t>Vogelbeer                                      22                    23                     24</t>
        </r>
        <r>
          <rPr>
            <sz val="8"/>
            <rFont val="Arial"/>
            <family val="2"/>
          </rPr>
          <t xml:space="preserve">
Stieleiche                                      25                    26                     27                           sonstiges LH                                          90                    90                      90
</t>
        </r>
        <r>
          <rPr>
            <u val="single"/>
            <sz val="8"/>
            <rFont val="Arial"/>
            <family val="2"/>
          </rPr>
          <t>Traubeneiche                                 28                    29                     30</t>
        </r>
        <r>
          <rPr>
            <sz val="8"/>
            <rFont val="Arial"/>
            <family val="2"/>
          </rPr>
          <t xml:space="preserve">                           </t>
        </r>
        <r>
          <rPr>
            <u val="single"/>
            <sz val="8"/>
            <rFont val="Arial"/>
            <family val="2"/>
          </rPr>
          <t>sonstiges NH                                          91                    91                      91</t>
        </r>
        <r>
          <rPr>
            <sz val="8"/>
            <rFont val="Arial"/>
            <family val="2"/>
          </rPr>
          <t xml:space="preserve">
Roteiche </t>
        </r>
        <r>
          <rPr>
            <b/>
            <sz val="8"/>
            <rFont val="Arial"/>
            <family val="2"/>
          </rPr>
          <t xml:space="preserve">                                </t>
        </r>
        <r>
          <rPr>
            <sz val="8"/>
            <rFont val="Arial"/>
            <family val="2"/>
          </rPr>
          <t xml:space="preserve">      31                    32                     33
</t>
        </r>
        <r>
          <rPr>
            <u val="single"/>
            <sz val="8"/>
            <rFont val="Arial"/>
            <family val="2"/>
          </rPr>
          <t>Linde                                            34                    35                     36</t>
        </r>
        <r>
          <rPr>
            <sz val="8"/>
            <rFont val="Arial"/>
            <family val="2"/>
          </rPr>
          <t xml:space="preserve">                            Douglasie                                               61
Kirsche                                         37                    38                     39                            Küstentanne                                           62
</t>
        </r>
        <r>
          <rPr>
            <u val="single"/>
            <sz val="8"/>
            <rFont val="Arial"/>
            <family val="2"/>
          </rPr>
          <t>Aspe                                            40                    41                     42</t>
        </r>
        <r>
          <rPr>
            <sz val="8"/>
            <rFont val="Arial"/>
            <family val="2"/>
          </rPr>
          <t xml:space="preserve">                           Lärche                                                     63
Wildapfel                                      43                    44                     45                           Schwarzkiefer                                           64
</t>
        </r>
        <r>
          <rPr>
            <u val="single"/>
            <sz val="8"/>
            <rFont val="Arial"/>
            <family val="2"/>
          </rPr>
          <t>Wildbirne                                      46                    47                     48</t>
        </r>
        <r>
          <rPr>
            <sz val="8"/>
            <rFont val="Arial"/>
            <family val="2"/>
          </rPr>
          <t xml:space="preserve">                           Waldkiefer                                                65
Schwarzpappel, reinartig                49                    50                     51                            Weißtanne                                              66
</t>
        </r>
        <r>
          <rPr>
            <u val="single"/>
            <sz val="8"/>
            <rFont val="Arial"/>
            <family val="2"/>
          </rPr>
          <t>Elsbeere                                       52                    53                     54</t>
        </r>
        <r>
          <rPr>
            <sz val="8"/>
            <rFont val="Arial"/>
            <family val="2"/>
          </rPr>
          <t xml:space="preserve">
Speierling                                     55                    56                     57
</t>
        </r>
        <r>
          <rPr>
            <u val="single"/>
            <sz val="8"/>
            <rFont val="Arial"/>
            <family val="2"/>
          </rPr>
          <t xml:space="preserve">Mehlbeere                                    58                    59                     60
</t>
        </r>
        <r>
          <rPr>
            <sz val="8"/>
            <rFont val="Arial"/>
            <family val="2"/>
          </rPr>
          <t xml:space="preserve">Walnuss                                       67                    68                     69
</t>
        </r>
      </text>
    </comment>
    <comment ref="B180" authorId="3">
      <text>
        <r>
          <rPr>
            <b/>
            <sz val="8"/>
            <rFont val="Arial"/>
            <family val="2"/>
          </rPr>
          <t xml:space="preserve">Kennziffern für Baumarten (Extremwetter-RL)                                                                max. 10 % von den Baumarten 71 bis 91 (Experimentierklausel):
</t>
        </r>
        <r>
          <rPr>
            <sz val="8"/>
            <rFont val="Arial"/>
            <family val="2"/>
          </rPr>
          <t xml:space="preserve">
                                                      &lt;80 cm     80 bis 120 cm     &gt; 120 cm                                                                              &lt;80 cm     80 bis 120 cm     &gt; 120 cm
----------------------------------------------------------------------------------------------------------------                ------------------------------------------------------------------------------------------------------------------------
Roterle                                           1                      2                       3                            Baumhasel                                           71                    72                      73
</t>
        </r>
        <r>
          <rPr>
            <u val="single"/>
            <sz val="8"/>
            <rFont val="Arial"/>
            <family val="2"/>
          </rPr>
          <t>Weiden                                          4                      5                       6</t>
        </r>
        <r>
          <rPr>
            <sz val="8"/>
            <rFont val="Arial"/>
            <family val="2"/>
          </rPr>
          <t xml:space="preserve">                            </t>
        </r>
        <r>
          <rPr>
            <u val="single"/>
            <sz val="8"/>
            <rFont val="Arial"/>
            <family val="2"/>
          </rPr>
          <t>Edelkastanie                                         74                    75                      76</t>
        </r>
        <r>
          <rPr>
            <sz val="8"/>
            <rFont val="Arial"/>
            <family val="2"/>
          </rPr>
          <t xml:space="preserve">
Hainbuche                                      7                      8                       9                            Lindenblättrige Birke                              77                    78                      79
</t>
        </r>
        <r>
          <rPr>
            <u val="single"/>
            <sz val="8"/>
            <rFont val="Arial"/>
            <family val="2"/>
          </rPr>
          <t>Rotbuche                                       10                    11                     12</t>
        </r>
        <r>
          <rPr>
            <sz val="8"/>
            <rFont val="Arial"/>
            <family val="2"/>
          </rPr>
          <t xml:space="preserve">                          </t>
        </r>
        <r>
          <rPr>
            <u val="single"/>
            <sz val="8"/>
            <rFont val="Arial"/>
            <family val="2"/>
          </rPr>
          <t>Schwarznuss                                          80                    81                      82</t>
        </r>
        <r>
          <rPr>
            <sz val="8"/>
            <rFont val="Arial"/>
            <family val="2"/>
          </rPr>
          <t xml:space="preserve">
Ahorn                                            13                    14                     15                           Riesenlebensbaum                                 83                    83                      83
</t>
        </r>
        <r>
          <rPr>
            <u val="single"/>
            <sz val="8"/>
            <rFont val="Arial"/>
            <family val="2"/>
          </rPr>
          <t>Ulme                                             16                    17                     18</t>
        </r>
        <r>
          <rPr>
            <sz val="8"/>
            <rFont val="Arial"/>
            <family val="2"/>
          </rPr>
          <t xml:space="preserve">                           </t>
        </r>
        <r>
          <rPr>
            <u val="single"/>
            <sz val="8"/>
            <rFont val="Arial"/>
            <family val="2"/>
          </rPr>
          <t>Atlaszeder                                             84                    84                      84</t>
        </r>
        <r>
          <rPr>
            <sz val="8"/>
            <rFont val="Arial"/>
            <family val="2"/>
          </rPr>
          <t xml:space="preserve">
Eberesche                                     19                    20                     21                           Libanonzeder                                         85                    85                      85
</t>
        </r>
        <r>
          <rPr>
            <u val="single"/>
            <sz val="8"/>
            <rFont val="Arial"/>
            <family val="2"/>
          </rPr>
          <t>Vogelbeer                                      22                    23                     24</t>
        </r>
        <r>
          <rPr>
            <sz val="8"/>
            <rFont val="Arial"/>
            <family val="2"/>
          </rPr>
          <t xml:space="preserve">
Stieleiche                                      25                    26                     27                           sonstiges LH                                          90                    90                      90
</t>
        </r>
        <r>
          <rPr>
            <u val="single"/>
            <sz val="8"/>
            <rFont val="Arial"/>
            <family val="2"/>
          </rPr>
          <t>Traubeneiche                                 28                    29                     30</t>
        </r>
        <r>
          <rPr>
            <sz val="8"/>
            <rFont val="Arial"/>
            <family val="2"/>
          </rPr>
          <t xml:space="preserve">                           </t>
        </r>
        <r>
          <rPr>
            <u val="single"/>
            <sz val="8"/>
            <rFont val="Arial"/>
            <family val="2"/>
          </rPr>
          <t>sonstiges NH                                          91                    91                      91</t>
        </r>
        <r>
          <rPr>
            <sz val="8"/>
            <rFont val="Arial"/>
            <family val="2"/>
          </rPr>
          <t xml:space="preserve">
Roteiche </t>
        </r>
        <r>
          <rPr>
            <b/>
            <sz val="8"/>
            <rFont val="Arial"/>
            <family val="2"/>
          </rPr>
          <t xml:space="preserve">                                </t>
        </r>
        <r>
          <rPr>
            <sz val="8"/>
            <rFont val="Arial"/>
            <family val="2"/>
          </rPr>
          <t xml:space="preserve">      31                    32                     33
</t>
        </r>
        <r>
          <rPr>
            <u val="single"/>
            <sz val="8"/>
            <rFont val="Arial"/>
            <family val="2"/>
          </rPr>
          <t>Linde                                            34                    35                     36</t>
        </r>
        <r>
          <rPr>
            <sz val="8"/>
            <rFont val="Arial"/>
            <family val="2"/>
          </rPr>
          <t xml:space="preserve">                            Douglasie                                               61
Kirsche                                         37                    38                     39                            Küstentanne                                           62
</t>
        </r>
        <r>
          <rPr>
            <u val="single"/>
            <sz val="8"/>
            <rFont val="Arial"/>
            <family val="2"/>
          </rPr>
          <t>Aspe                                            40                    41                     42</t>
        </r>
        <r>
          <rPr>
            <sz val="8"/>
            <rFont val="Arial"/>
            <family val="2"/>
          </rPr>
          <t xml:space="preserve">                           Lärche                                                     63
Wildapfel                                      43                    44                     45                           Schwarzkiefer                                           64
</t>
        </r>
        <r>
          <rPr>
            <u val="single"/>
            <sz val="8"/>
            <rFont val="Arial"/>
            <family val="2"/>
          </rPr>
          <t>Wildbirne                                      46                    47                     48</t>
        </r>
        <r>
          <rPr>
            <sz val="8"/>
            <rFont val="Arial"/>
            <family val="2"/>
          </rPr>
          <t xml:space="preserve">                           Waldkiefer                                                65
Schwarzpappel, reinartig                49                    50                     51                            Weißtanne                                              66
</t>
        </r>
        <r>
          <rPr>
            <u val="single"/>
            <sz val="8"/>
            <rFont val="Arial"/>
            <family val="2"/>
          </rPr>
          <t>Elsbeere                                       52                    53                     54</t>
        </r>
        <r>
          <rPr>
            <sz val="8"/>
            <rFont val="Arial"/>
            <family val="2"/>
          </rPr>
          <t xml:space="preserve">
Speierling                                     55                    56                     57
</t>
        </r>
        <r>
          <rPr>
            <u val="single"/>
            <sz val="8"/>
            <rFont val="Arial"/>
            <family val="2"/>
          </rPr>
          <t xml:space="preserve">Mehlbeere                                    58                    59                     60
</t>
        </r>
        <r>
          <rPr>
            <sz val="8"/>
            <rFont val="Arial"/>
            <family val="2"/>
          </rPr>
          <t xml:space="preserve">Walnuss                                       67                    68                     69
</t>
        </r>
      </text>
    </comment>
    <comment ref="B181" authorId="3">
      <text>
        <r>
          <rPr>
            <b/>
            <sz val="8"/>
            <rFont val="Arial"/>
            <family val="2"/>
          </rPr>
          <t xml:space="preserve">Kennziffern für Baumarten (Extremwetter-RL)                                                                max. 10 % von den Baumarten 71 bis 91 (Experimentierklausel):
</t>
        </r>
        <r>
          <rPr>
            <sz val="8"/>
            <rFont val="Arial"/>
            <family val="2"/>
          </rPr>
          <t xml:space="preserve">
                                                      &lt;80 cm     80 bis 120 cm     &gt; 120 cm                                                                              &lt;80 cm     80 bis 120 cm     &gt; 120 cm
----------------------------------------------------------------------------------------------------------------                ------------------------------------------------------------------------------------------------------------------------
Roterle                                           1                      2                       3                            Baumhasel                                           71                    72                      73
</t>
        </r>
        <r>
          <rPr>
            <u val="single"/>
            <sz val="8"/>
            <rFont val="Arial"/>
            <family val="2"/>
          </rPr>
          <t>Weiden                                          4                      5                       6</t>
        </r>
        <r>
          <rPr>
            <sz val="8"/>
            <rFont val="Arial"/>
            <family val="2"/>
          </rPr>
          <t xml:space="preserve">                            </t>
        </r>
        <r>
          <rPr>
            <u val="single"/>
            <sz val="8"/>
            <rFont val="Arial"/>
            <family val="2"/>
          </rPr>
          <t>Edelkastanie                                         74                    75                      76</t>
        </r>
        <r>
          <rPr>
            <sz val="8"/>
            <rFont val="Arial"/>
            <family val="2"/>
          </rPr>
          <t xml:space="preserve">
Hainbuche                                      7                      8                       9                            Lindenblättrige Birke                              77                    78                      79
</t>
        </r>
        <r>
          <rPr>
            <u val="single"/>
            <sz val="8"/>
            <rFont val="Arial"/>
            <family val="2"/>
          </rPr>
          <t>Rotbuche                                       10                    11                     12</t>
        </r>
        <r>
          <rPr>
            <sz val="8"/>
            <rFont val="Arial"/>
            <family val="2"/>
          </rPr>
          <t xml:space="preserve">                          </t>
        </r>
        <r>
          <rPr>
            <u val="single"/>
            <sz val="8"/>
            <rFont val="Arial"/>
            <family val="2"/>
          </rPr>
          <t>Schwarznuss                                          80                    81                      82</t>
        </r>
        <r>
          <rPr>
            <sz val="8"/>
            <rFont val="Arial"/>
            <family val="2"/>
          </rPr>
          <t xml:space="preserve">
Ahorn                                            13                    14                     15                           Riesenlebensbaum                                 83                    83                      83
</t>
        </r>
        <r>
          <rPr>
            <u val="single"/>
            <sz val="8"/>
            <rFont val="Arial"/>
            <family val="2"/>
          </rPr>
          <t>Ulme                                             16                    17                     18</t>
        </r>
        <r>
          <rPr>
            <sz val="8"/>
            <rFont val="Arial"/>
            <family val="2"/>
          </rPr>
          <t xml:space="preserve">                           </t>
        </r>
        <r>
          <rPr>
            <u val="single"/>
            <sz val="8"/>
            <rFont val="Arial"/>
            <family val="2"/>
          </rPr>
          <t>Atlaszeder                                             84                    84                      84</t>
        </r>
        <r>
          <rPr>
            <sz val="8"/>
            <rFont val="Arial"/>
            <family val="2"/>
          </rPr>
          <t xml:space="preserve">
Eberesche                                     19                    20                     21                           Libanonzeder                                         85                    85                      85
</t>
        </r>
        <r>
          <rPr>
            <u val="single"/>
            <sz val="8"/>
            <rFont val="Arial"/>
            <family val="2"/>
          </rPr>
          <t>Vogelbeer                                      22                    23                     24</t>
        </r>
        <r>
          <rPr>
            <sz val="8"/>
            <rFont val="Arial"/>
            <family val="2"/>
          </rPr>
          <t xml:space="preserve">
Stieleiche                                      25                    26                     27                           sonstiges LH                                          90                    90                      90
</t>
        </r>
        <r>
          <rPr>
            <u val="single"/>
            <sz val="8"/>
            <rFont val="Arial"/>
            <family val="2"/>
          </rPr>
          <t>Traubeneiche                                 28                    29                     30</t>
        </r>
        <r>
          <rPr>
            <sz val="8"/>
            <rFont val="Arial"/>
            <family val="2"/>
          </rPr>
          <t xml:space="preserve">                           </t>
        </r>
        <r>
          <rPr>
            <u val="single"/>
            <sz val="8"/>
            <rFont val="Arial"/>
            <family val="2"/>
          </rPr>
          <t>sonstiges NH                                          91                    91                      91</t>
        </r>
        <r>
          <rPr>
            <sz val="8"/>
            <rFont val="Arial"/>
            <family val="2"/>
          </rPr>
          <t xml:space="preserve">
Roteiche </t>
        </r>
        <r>
          <rPr>
            <b/>
            <sz val="8"/>
            <rFont val="Arial"/>
            <family val="2"/>
          </rPr>
          <t xml:space="preserve">                                </t>
        </r>
        <r>
          <rPr>
            <sz val="8"/>
            <rFont val="Arial"/>
            <family val="2"/>
          </rPr>
          <t xml:space="preserve">      31                    32                     33
</t>
        </r>
        <r>
          <rPr>
            <u val="single"/>
            <sz val="8"/>
            <rFont val="Arial"/>
            <family val="2"/>
          </rPr>
          <t>Linde                                            34                    35                     36</t>
        </r>
        <r>
          <rPr>
            <sz val="8"/>
            <rFont val="Arial"/>
            <family val="2"/>
          </rPr>
          <t xml:space="preserve">                            Douglasie                                               61
Kirsche                                         37                    38                     39                            Küstentanne                                           62
</t>
        </r>
        <r>
          <rPr>
            <u val="single"/>
            <sz val="8"/>
            <rFont val="Arial"/>
            <family val="2"/>
          </rPr>
          <t>Aspe                                            40                    41                     42</t>
        </r>
        <r>
          <rPr>
            <sz val="8"/>
            <rFont val="Arial"/>
            <family val="2"/>
          </rPr>
          <t xml:space="preserve">                           Lärche                                                     63
Wildapfel                                      43                    44                     45                           Schwarzkiefer                                           64
</t>
        </r>
        <r>
          <rPr>
            <u val="single"/>
            <sz val="8"/>
            <rFont val="Arial"/>
            <family val="2"/>
          </rPr>
          <t>Wildbirne                                      46                    47                     48</t>
        </r>
        <r>
          <rPr>
            <sz val="8"/>
            <rFont val="Arial"/>
            <family val="2"/>
          </rPr>
          <t xml:space="preserve">                           Waldkiefer                                                65
Schwarzpappel, reinartig                49                    50                     51                            Weißtanne                                              66
</t>
        </r>
        <r>
          <rPr>
            <u val="single"/>
            <sz val="8"/>
            <rFont val="Arial"/>
            <family val="2"/>
          </rPr>
          <t>Elsbeere                                       52                    53                     54</t>
        </r>
        <r>
          <rPr>
            <sz val="8"/>
            <rFont val="Arial"/>
            <family val="2"/>
          </rPr>
          <t xml:space="preserve">
Speierling                                     55                    56                     57
</t>
        </r>
        <r>
          <rPr>
            <u val="single"/>
            <sz val="8"/>
            <rFont val="Arial"/>
            <family val="2"/>
          </rPr>
          <t xml:space="preserve">Mehlbeere                                    58                    59                     60
</t>
        </r>
        <r>
          <rPr>
            <sz val="8"/>
            <rFont val="Arial"/>
            <family val="2"/>
          </rPr>
          <t xml:space="preserve">Walnuss                                       67                    68                     69
</t>
        </r>
      </text>
    </comment>
    <comment ref="B182" authorId="3">
      <text>
        <r>
          <rPr>
            <b/>
            <sz val="8"/>
            <rFont val="Arial"/>
            <family val="2"/>
          </rPr>
          <t xml:space="preserve">Kennziffern für Baumarten (Extremwetter-RL)                                                                max. 10 % von den Baumarten 71 bis 91 (Experimentierklausel):
</t>
        </r>
        <r>
          <rPr>
            <sz val="8"/>
            <rFont val="Arial"/>
            <family val="2"/>
          </rPr>
          <t xml:space="preserve">
                                                      &lt;80 cm     80 bis 120 cm     &gt; 120 cm                                                                              &lt;80 cm     80 bis 120 cm     &gt; 120 cm
----------------------------------------------------------------------------------------------------------------                ------------------------------------------------------------------------------------------------------------------------
Roterle                                           1                      2                       3                            Baumhasel                                           71                    72                      73
</t>
        </r>
        <r>
          <rPr>
            <u val="single"/>
            <sz val="8"/>
            <rFont val="Arial"/>
            <family val="2"/>
          </rPr>
          <t>Weiden                                          4                      5                       6</t>
        </r>
        <r>
          <rPr>
            <sz val="8"/>
            <rFont val="Arial"/>
            <family val="2"/>
          </rPr>
          <t xml:space="preserve">                            </t>
        </r>
        <r>
          <rPr>
            <u val="single"/>
            <sz val="8"/>
            <rFont val="Arial"/>
            <family val="2"/>
          </rPr>
          <t>Edelkastanie                                         74                    75                      76</t>
        </r>
        <r>
          <rPr>
            <sz val="8"/>
            <rFont val="Arial"/>
            <family val="2"/>
          </rPr>
          <t xml:space="preserve">
Hainbuche                                      7                      8                       9                            Lindenblättrige Birke                              77                    78                      79
</t>
        </r>
        <r>
          <rPr>
            <u val="single"/>
            <sz val="8"/>
            <rFont val="Arial"/>
            <family val="2"/>
          </rPr>
          <t>Rotbuche                                       10                    11                     12</t>
        </r>
        <r>
          <rPr>
            <sz val="8"/>
            <rFont val="Arial"/>
            <family val="2"/>
          </rPr>
          <t xml:space="preserve">                          </t>
        </r>
        <r>
          <rPr>
            <u val="single"/>
            <sz val="8"/>
            <rFont val="Arial"/>
            <family val="2"/>
          </rPr>
          <t>Schwarznuss                                          80                    81                      82</t>
        </r>
        <r>
          <rPr>
            <sz val="8"/>
            <rFont val="Arial"/>
            <family val="2"/>
          </rPr>
          <t xml:space="preserve">
Ahorn                                            13                    14                     15                           Riesenlebensbaum                                 83                    83                      83
</t>
        </r>
        <r>
          <rPr>
            <u val="single"/>
            <sz val="8"/>
            <rFont val="Arial"/>
            <family val="2"/>
          </rPr>
          <t>Ulme                                             16                    17                     18</t>
        </r>
        <r>
          <rPr>
            <sz val="8"/>
            <rFont val="Arial"/>
            <family val="2"/>
          </rPr>
          <t xml:space="preserve">                           </t>
        </r>
        <r>
          <rPr>
            <u val="single"/>
            <sz val="8"/>
            <rFont val="Arial"/>
            <family val="2"/>
          </rPr>
          <t>Atlaszeder                                             84                    84                      84</t>
        </r>
        <r>
          <rPr>
            <sz val="8"/>
            <rFont val="Arial"/>
            <family val="2"/>
          </rPr>
          <t xml:space="preserve">
Eberesche                                     19                    20                     21                           Libanonzeder                                         85                    85                      85
</t>
        </r>
        <r>
          <rPr>
            <u val="single"/>
            <sz val="8"/>
            <rFont val="Arial"/>
            <family val="2"/>
          </rPr>
          <t>Vogelbeer                                      22                    23                     24</t>
        </r>
        <r>
          <rPr>
            <sz val="8"/>
            <rFont val="Arial"/>
            <family val="2"/>
          </rPr>
          <t xml:space="preserve">
Stieleiche                                      25                    26                     27                           sonstiges LH                                          90                    90                      90
</t>
        </r>
        <r>
          <rPr>
            <u val="single"/>
            <sz val="8"/>
            <rFont val="Arial"/>
            <family val="2"/>
          </rPr>
          <t>Traubeneiche                                 28                    29                     30</t>
        </r>
        <r>
          <rPr>
            <sz val="8"/>
            <rFont val="Arial"/>
            <family val="2"/>
          </rPr>
          <t xml:space="preserve">                           </t>
        </r>
        <r>
          <rPr>
            <u val="single"/>
            <sz val="8"/>
            <rFont val="Arial"/>
            <family val="2"/>
          </rPr>
          <t>sonstiges NH                                          91                    91                      91</t>
        </r>
        <r>
          <rPr>
            <sz val="8"/>
            <rFont val="Arial"/>
            <family val="2"/>
          </rPr>
          <t xml:space="preserve">
Roteiche </t>
        </r>
        <r>
          <rPr>
            <b/>
            <sz val="8"/>
            <rFont val="Arial"/>
            <family val="2"/>
          </rPr>
          <t xml:space="preserve">                                </t>
        </r>
        <r>
          <rPr>
            <sz val="8"/>
            <rFont val="Arial"/>
            <family val="2"/>
          </rPr>
          <t xml:space="preserve">      31                    32                     33
</t>
        </r>
        <r>
          <rPr>
            <u val="single"/>
            <sz val="8"/>
            <rFont val="Arial"/>
            <family val="2"/>
          </rPr>
          <t>Linde                                            34                    35                     36</t>
        </r>
        <r>
          <rPr>
            <sz val="8"/>
            <rFont val="Arial"/>
            <family val="2"/>
          </rPr>
          <t xml:space="preserve">                            Douglasie                                               61
Kirsche                                         37                    38                     39                            Küstentanne                                           62
</t>
        </r>
        <r>
          <rPr>
            <u val="single"/>
            <sz val="8"/>
            <rFont val="Arial"/>
            <family val="2"/>
          </rPr>
          <t>Aspe                                            40                    41                     42</t>
        </r>
        <r>
          <rPr>
            <sz val="8"/>
            <rFont val="Arial"/>
            <family val="2"/>
          </rPr>
          <t xml:space="preserve">                           Lärche                                                     63
Wildapfel                                      43                    44                     45                           Schwarzkiefer                                           64
</t>
        </r>
        <r>
          <rPr>
            <u val="single"/>
            <sz val="8"/>
            <rFont val="Arial"/>
            <family val="2"/>
          </rPr>
          <t>Wildbirne                                      46                    47                     48</t>
        </r>
        <r>
          <rPr>
            <sz val="8"/>
            <rFont val="Arial"/>
            <family val="2"/>
          </rPr>
          <t xml:space="preserve">                           Waldkiefer                                                65
Schwarzpappel, reinartig                49                    50                     51                            Weißtanne                                              66
</t>
        </r>
        <r>
          <rPr>
            <u val="single"/>
            <sz val="8"/>
            <rFont val="Arial"/>
            <family val="2"/>
          </rPr>
          <t>Elsbeere                                       52                    53                     54</t>
        </r>
        <r>
          <rPr>
            <sz val="8"/>
            <rFont val="Arial"/>
            <family val="2"/>
          </rPr>
          <t xml:space="preserve">
Speierling                                     55                    56                     57
</t>
        </r>
        <r>
          <rPr>
            <u val="single"/>
            <sz val="8"/>
            <rFont val="Arial"/>
            <family val="2"/>
          </rPr>
          <t xml:space="preserve">Mehlbeere                                    58                    59                     60
</t>
        </r>
        <r>
          <rPr>
            <sz val="8"/>
            <rFont val="Arial"/>
            <family val="2"/>
          </rPr>
          <t xml:space="preserve">Walnuss                                       67                    68                     69
</t>
        </r>
      </text>
    </comment>
    <comment ref="B183" authorId="3">
      <text>
        <r>
          <rPr>
            <b/>
            <sz val="8"/>
            <rFont val="Arial"/>
            <family val="2"/>
          </rPr>
          <t xml:space="preserve">Kennziffern für Baumarten (Extremwetter-RL)                                                                max. 10 % von den Baumarten 71 bis 91 (Experimentierklausel):
</t>
        </r>
        <r>
          <rPr>
            <sz val="8"/>
            <rFont val="Arial"/>
            <family val="2"/>
          </rPr>
          <t xml:space="preserve">
                                                      &lt;80 cm     80 bis 120 cm     &gt; 120 cm                                                                              &lt;80 cm     80 bis 120 cm     &gt; 120 cm
----------------------------------------------------------------------------------------------------------------                ------------------------------------------------------------------------------------------------------------------------
Roterle                                           1                      2                       3                            Baumhasel                                           71                    72                      73
</t>
        </r>
        <r>
          <rPr>
            <u val="single"/>
            <sz val="8"/>
            <rFont val="Arial"/>
            <family val="2"/>
          </rPr>
          <t>Weiden                                          4                      5                       6</t>
        </r>
        <r>
          <rPr>
            <sz val="8"/>
            <rFont val="Arial"/>
            <family val="2"/>
          </rPr>
          <t xml:space="preserve">                            </t>
        </r>
        <r>
          <rPr>
            <u val="single"/>
            <sz val="8"/>
            <rFont val="Arial"/>
            <family val="2"/>
          </rPr>
          <t>Edelkastanie                                         74                    75                      76</t>
        </r>
        <r>
          <rPr>
            <sz val="8"/>
            <rFont val="Arial"/>
            <family val="2"/>
          </rPr>
          <t xml:space="preserve">
Hainbuche                                      7                      8                       9                            Lindenblättrige Birke                              77                    78                      79
</t>
        </r>
        <r>
          <rPr>
            <u val="single"/>
            <sz val="8"/>
            <rFont val="Arial"/>
            <family val="2"/>
          </rPr>
          <t>Rotbuche                                       10                    11                     12</t>
        </r>
        <r>
          <rPr>
            <sz val="8"/>
            <rFont val="Arial"/>
            <family val="2"/>
          </rPr>
          <t xml:space="preserve">                          </t>
        </r>
        <r>
          <rPr>
            <u val="single"/>
            <sz val="8"/>
            <rFont val="Arial"/>
            <family val="2"/>
          </rPr>
          <t>Schwarznuss                                          80                    81                      82</t>
        </r>
        <r>
          <rPr>
            <sz val="8"/>
            <rFont val="Arial"/>
            <family val="2"/>
          </rPr>
          <t xml:space="preserve">
Ahorn                                            13                    14                     15                           Riesenlebensbaum                                 83                    83                      83
</t>
        </r>
        <r>
          <rPr>
            <u val="single"/>
            <sz val="8"/>
            <rFont val="Arial"/>
            <family val="2"/>
          </rPr>
          <t>Ulme                                             16                    17                     18</t>
        </r>
        <r>
          <rPr>
            <sz val="8"/>
            <rFont val="Arial"/>
            <family val="2"/>
          </rPr>
          <t xml:space="preserve">                           </t>
        </r>
        <r>
          <rPr>
            <u val="single"/>
            <sz val="8"/>
            <rFont val="Arial"/>
            <family val="2"/>
          </rPr>
          <t>Atlaszeder                                             84                    84                      84</t>
        </r>
        <r>
          <rPr>
            <sz val="8"/>
            <rFont val="Arial"/>
            <family val="2"/>
          </rPr>
          <t xml:space="preserve">
Eberesche                                     19                    20                     21                           Libanonzeder                                         85                    85                      85
</t>
        </r>
        <r>
          <rPr>
            <u val="single"/>
            <sz val="8"/>
            <rFont val="Arial"/>
            <family val="2"/>
          </rPr>
          <t>Vogelbeer                                      22                    23                     24</t>
        </r>
        <r>
          <rPr>
            <sz val="8"/>
            <rFont val="Arial"/>
            <family val="2"/>
          </rPr>
          <t xml:space="preserve">
Stieleiche                                      25                    26                     27                           sonstiges LH                                          90                    90                      90
</t>
        </r>
        <r>
          <rPr>
            <u val="single"/>
            <sz val="8"/>
            <rFont val="Arial"/>
            <family val="2"/>
          </rPr>
          <t>Traubeneiche                                 28                    29                     30</t>
        </r>
        <r>
          <rPr>
            <sz val="8"/>
            <rFont val="Arial"/>
            <family val="2"/>
          </rPr>
          <t xml:space="preserve">                           </t>
        </r>
        <r>
          <rPr>
            <u val="single"/>
            <sz val="8"/>
            <rFont val="Arial"/>
            <family val="2"/>
          </rPr>
          <t>sonstiges NH                                          91                    91                      91</t>
        </r>
        <r>
          <rPr>
            <sz val="8"/>
            <rFont val="Arial"/>
            <family val="2"/>
          </rPr>
          <t xml:space="preserve">
Roteiche </t>
        </r>
        <r>
          <rPr>
            <b/>
            <sz val="8"/>
            <rFont val="Arial"/>
            <family val="2"/>
          </rPr>
          <t xml:space="preserve">                                </t>
        </r>
        <r>
          <rPr>
            <sz val="8"/>
            <rFont val="Arial"/>
            <family val="2"/>
          </rPr>
          <t xml:space="preserve">      31                    32                     33
</t>
        </r>
        <r>
          <rPr>
            <u val="single"/>
            <sz val="8"/>
            <rFont val="Arial"/>
            <family val="2"/>
          </rPr>
          <t>Linde                                            34                    35                     36</t>
        </r>
        <r>
          <rPr>
            <sz val="8"/>
            <rFont val="Arial"/>
            <family val="2"/>
          </rPr>
          <t xml:space="preserve">                            Douglasie                                               61
Kirsche                                         37                    38                     39                            Küstentanne                                           62
</t>
        </r>
        <r>
          <rPr>
            <u val="single"/>
            <sz val="8"/>
            <rFont val="Arial"/>
            <family val="2"/>
          </rPr>
          <t>Aspe                                            40                    41                     42</t>
        </r>
        <r>
          <rPr>
            <sz val="8"/>
            <rFont val="Arial"/>
            <family val="2"/>
          </rPr>
          <t xml:space="preserve">                           Lärche                                                     63
Wildapfel                                      43                    44                     45                           Schwarzkiefer                                           64
</t>
        </r>
        <r>
          <rPr>
            <u val="single"/>
            <sz val="8"/>
            <rFont val="Arial"/>
            <family val="2"/>
          </rPr>
          <t>Wildbirne                                      46                    47                     48</t>
        </r>
        <r>
          <rPr>
            <sz val="8"/>
            <rFont val="Arial"/>
            <family val="2"/>
          </rPr>
          <t xml:space="preserve">                           Waldkiefer                                                65
Schwarzpappel, reinartig                49                    50                     51                            Weißtanne                                              66
</t>
        </r>
        <r>
          <rPr>
            <u val="single"/>
            <sz val="8"/>
            <rFont val="Arial"/>
            <family val="2"/>
          </rPr>
          <t>Elsbeere                                       52                    53                     54</t>
        </r>
        <r>
          <rPr>
            <sz val="8"/>
            <rFont val="Arial"/>
            <family val="2"/>
          </rPr>
          <t xml:space="preserve">
Speierling                                     55                    56                     57
</t>
        </r>
        <r>
          <rPr>
            <u val="single"/>
            <sz val="8"/>
            <rFont val="Arial"/>
            <family val="2"/>
          </rPr>
          <t xml:space="preserve">Mehlbeere                                    58                    59                     60
</t>
        </r>
        <r>
          <rPr>
            <sz val="8"/>
            <rFont val="Arial"/>
            <family val="2"/>
          </rPr>
          <t xml:space="preserve">Walnuss                                       67                    68                     69
</t>
        </r>
      </text>
    </comment>
    <comment ref="B184" authorId="3">
      <text>
        <r>
          <rPr>
            <b/>
            <sz val="8"/>
            <rFont val="Arial"/>
            <family val="2"/>
          </rPr>
          <t xml:space="preserve">Kennziffern für Baumarten (Extremwetter-RL)                                                                max. 10 % von den Baumarten 71 bis 91 (Experimentierklausel):
</t>
        </r>
        <r>
          <rPr>
            <sz val="8"/>
            <rFont val="Arial"/>
            <family val="2"/>
          </rPr>
          <t xml:space="preserve">
                                                      &lt;80 cm     80 bis 120 cm     &gt; 120 cm                                                                              &lt;80 cm     80 bis 120 cm     &gt; 120 cm
----------------------------------------------------------------------------------------------------------------                ------------------------------------------------------------------------------------------------------------------------
Roterle                                           1                      2                       3                            Baumhasel                                           71                    72                      73
</t>
        </r>
        <r>
          <rPr>
            <u val="single"/>
            <sz val="8"/>
            <rFont val="Arial"/>
            <family val="2"/>
          </rPr>
          <t>Weiden                                          4                      5                       6</t>
        </r>
        <r>
          <rPr>
            <sz val="8"/>
            <rFont val="Arial"/>
            <family val="2"/>
          </rPr>
          <t xml:space="preserve">                            </t>
        </r>
        <r>
          <rPr>
            <u val="single"/>
            <sz val="8"/>
            <rFont val="Arial"/>
            <family val="2"/>
          </rPr>
          <t>Edelkastanie                                         74                    75                      76</t>
        </r>
        <r>
          <rPr>
            <sz val="8"/>
            <rFont val="Arial"/>
            <family val="2"/>
          </rPr>
          <t xml:space="preserve">
Hainbuche                                      7                      8                       9                            Lindenblättrige Birke                              77                    78                      79
</t>
        </r>
        <r>
          <rPr>
            <u val="single"/>
            <sz val="8"/>
            <rFont val="Arial"/>
            <family val="2"/>
          </rPr>
          <t>Rotbuche                                       10                    11                     12</t>
        </r>
        <r>
          <rPr>
            <sz val="8"/>
            <rFont val="Arial"/>
            <family val="2"/>
          </rPr>
          <t xml:space="preserve">                          </t>
        </r>
        <r>
          <rPr>
            <u val="single"/>
            <sz val="8"/>
            <rFont val="Arial"/>
            <family val="2"/>
          </rPr>
          <t>Schwarznuss                                          80                    81                      82</t>
        </r>
        <r>
          <rPr>
            <sz val="8"/>
            <rFont val="Arial"/>
            <family val="2"/>
          </rPr>
          <t xml:space="preserve">
Ahorn                                            13                    14                     15                           Riesenlebensbaum                                 83                    83                      83
</t>
        </r>
        <r>
          <rPr>
            <u val="single"/>
            <sz val="8"/>
            <rFont val="Arial"/>
            <family val="2"/>
          </rPr>
          <t>Ulme                                             16                    17                     18</t>
        </r>
        <r>
          <rPr>
            <sz val="8"/>
            <rFont val="Arial"/>
            <family val="2"/>
          </rPr>
          <t xml:space="preserve">                           </t>
        </r>
        <r>
          <rPr>
            <u val="single"/>
            <sz val="8"/>
            <rFont val="Arial"/>
            <family val="2"/>
          </rPr>
          <t>Atlaszeder                                             84                    84                      84</t>
        </r>
        <r>
          <rPr>
            <sz val="8"/>
            <rFont val="Arial"/>
            <family val="2"/>
          </rPr>
          <t xml:space="preserve">
Eberesche                                     19                    20                     21                           Libanonzeder                                         85                    85                      85
</t>
        </r>
        <r>
          <rPr>
            <u val="single"/>
            <sz val="8"/>
            <rFont val="Arial"/>
            <family val="2"/>
          </rPr>
          <t>Vogelbeer                                      22                    23                     24</t>
        </r>
        <r>
          <rPr>
            <sz val="8"/>
            <rFont val="Arial"/>
            <family val="2"/>
          </rPr>
          <t xml:space="preserve">
Stieleiche                                      25                    26                     27                           sonstiges LH                                          90                    90                      90
</t>
        </r>
        <r>
          <rPr>
            <u val="single"/>
            <sz val="8"/>
            <rFont val="Arial"/>
            <family val="2"/>
          </rPr>
          <t>Traubeneiche                                 28                    29                     30</t>
        </r>
        <r>
          <rPr>
            <sz val="8"/>
            <rFont val="Arial"/>
            <family val="2"/>
          </rPr>
          <t xml:space="preserve">                           </t>
        </r>
        <r>
          <rPr>
            <u val="single"/>
            <sz val="8"/>
            <rFont val="Arial"/>
            <family val="2"/>
          </rPr>
          <t>sonstiges NH                                          91                    91                      91</t>
        </r>
        <r>
          <rPr>
            <sz val="8"/>
            <rFont val="Arial"/>
            <family val="2"/>
          </rPr>
          <t xml:space="preserve">
Roteiche </t>
        </r>
        <r>
          <rPr>
            <b/>
            <sz val="8"/>
            <rFont val="Arial"/>
            <family val="2"/>
          </rPr>
          <t xml:space="preserve">                                </t>
        </r>
        <r>
          <rPr>
            <sz val="8"/>
            <rFont val="Arial"/>
            <family val="2"/>
          </rPr>
          <t xml:space="preserve">      31                    32                     33
</t>
        </r>
        <r>
          <rPr>
            <u val="single"/>
            <sz val="8"/>
            <rFont val="Arial"/>
            <family val="2"/>
          </rPr>
          <t>Linde                                            34                    35                     36</t>
        </r>
        <r>
          <rPr>
            <sz val="8"/>
            <rFont val="Arial"/>
            <family val="2"/>
          </rPr>
          <t xml:space="preserve">                            Douglasie                                               61
Kirsche                                         37                    38                     39                            Küstentanne                                           62
</t>
        </r>
        <r>
          <rPr>
            <u val="single"/>
            <sz val="8"/>
            <rFont val="Arial"/>
            <family val="2"/>
          </rPr>
          <t>Aspe                                            40                    41                     42</t>
        </r>
        <r>
          <rPr>
            <sz val="8"/>
            <rFont val="Arial"/>
            <family val="2"/>
          </rPr>
          <t xml:space="preserve">                           Lärche                                                     63
Wildapfel                                      43                    44                     45                           Schwarzkiefer                                           64
</t>
        </r>
        <r>
          <rPr>
            <u val="single"/>
            <sz val="8"/>
            <rFont val="Arial"/>
            <family val="2"/>
          </rPr>
          <t>Wildbirne                                      46                    47                     48</t>
        </r>
        <r>
          <rPr>
            <sz val="8"/>
            <rFont val="Arial"/>
            <family val="2"/>
          </rPr>
          <t xml:space="preserve">                           Waldkiefer                                                65
Schwarzpappel, reinartig                49                    50                     51                            Weißtanne                                              66
</t>
        </r>
        <r>
          <rPr>
            <u val="single"/>
            <sz val="8"/>
            <rFont val="Arial"/>
            <family val="2"/>
          </rPr>
          <t>Elsbeere                                       52                    53                     54</t>
        </r>
        <r>
          <rPr>
            <sz val="8"/>
            <rFont val="Arial"/>
            <family val="2"/>
          </rPr>
          <t xml:space="preserve">
Speierling                                     55                    56                     57
</t>
        </r>
        <r>
          <rPr>
            <u val="single"/>
            <sz val="8"/>
            <rFont val="Arial"/>
            <family val="2"/>
          </rPr>
          <t xml:space="preserve">Mehlbeere                                    58                    59                     60
</t>
        </r>
        <r>
          <rPr>
            <sz val="8"/>
            <rFont val="Arial"/>
            <family val="2"/>
          </rPr>
          <t xml:space="preserve">Walnuss                                       67                    68                     69
</t>
        </r>
      </text>
    </comment>
    <comment ref="E214" authorId="3">
      <text>
        <r>
          <rPr>
            <sz val="8"/>
            <rFont val="Tahoma"/>
            <family val="2"/>
          </rPr>
          <t>Belege sind beizufügen!</t>
        </r>
      </text>
    </comment>
    <comment ref="E216" authorId="0">
      <text>
        <r>
          <rPr>
            <b/>
            <sz val="8"/>
            <rFont val="Tahoma"/>
            <family val="2"/>
          </rPr>
          <t>Anmerkung:</t>
        </r>
        <r>
          <rPr>
            <sz val="8"/>
            <rFont val="Tahoma"/>
            <family val="2"/>
          </rPr>
          <t xml:space="preserve">
gemeint ist nicht, welche Baumarten hinausgepflegt werden und verschwinden; gemeint ist statt dessen, welche Baumarten bleiben und zur Geltung kommen</t>
        </r>
      </text>
    </comment>
    <comment ref="F218" authorId="0">
      <text>
        <r>
          <rPr>
            <b/>
            <sz val="8"/>
            <rFont val="Tahoma"/>
            <family val="2"/>
          </rPr>
          <t xml:space="preserve">Anmerkung:
</t>
        </r>
        <r>
          <rPr>
            <sz val="8"/>
            <rFont val="Tahoma"/>
            <family val="2"/>
          </rPr>
          <t xml:space="preserve">
das Alter ist bei Naturverjüngung zu schätzen!
Es gilt «</t>
        </r>
        <r>
          <rPr>
            <u val="single"/>
            <sz val="8"/>
            <rFont val="Tahoma"/>
            <family val="2"/>
          </rPr>
          <t>ab Begründung der Kultur</t>
        </r>
        <r>
          <rPr>
            <sz val="8"/>
            <rFont val="Tahoma"/>
            <family val="2"/>
          </rPr>
          <t xml:space="preserve">».
</t>
        </r>
        <r>
          <rPr>
            <b/>
            <sz val="8"/>
            <rFont val="Tahoma"/>
            <family val="2"/>
          </rPr>
          <t>Nr. 2.1.2.5 Pr-RL (neu):</t>
        </r>
        <r>
          <rPr>
            <sz val="8"/>
            <rFont val="Tahoma"/>
            <family val="2"/>
          </rPr>
          <t xml:space="preserve"> 
</t>
        </r>
        <r>
          <rPr>
            <b/>
            <sz val="8"/>
            <rFont val="Tahoma"/>
            <family val="2"/>
          </rPr>
          <t>Nr. 2.1.2.5 Kö-RL (neu) [ohne kursiven Text]:</t>
        </r>
        <r>
          <rPr>
            <sz val="8"/>
            <rFont val="Tahoma"/>
            <family val="2"/>
          </rPr>
          <t xml:space="preserve">
«Jungbestandspflege in Naturverjüngungen [...] und in zuvor geförderten </t>
        </r>
        <r>
          <rPr>
            <i/>
            <sz val="8"/>
            <rFont val="Tahoma"/>
            <family val="2"/>
          </rPr>
          <t xml:space="preserve">oder förderfähigen </t>
        </r>
        <r>
          <rPr>
            <sz val="8"/>
            <rFont val="Tahoma"/>
            <family val="2"/>
          </rPr>
          <t xml:space="preserve">Kulturen bis zu einem Alter von 15 Jahren [...] ...»
</t>
        </r>
        <r>
          <rPr>
            <b/>
            <sz val="8"/>
            <rFont val="Tahoma"/>
            <family val="2"/>
          </rPr>
          <t>Nr. 3.1.2.5 Pr-RL (neu):
Nr. 3.1.2.5 Kö-RL (neu) [ohne kursiven Text]:</t>
        </r>
        <r>
          <rPr>
            <sz val="8"/>
            <rFont val="Tahoma"/>
            <family val="2"/>
          </rPr>
          <t xml:space="preserve"> 
«Jungbestandspflege in Naturverjüngungen [...] und in zuvor geförderten</t>
        </r>
        <r>
          <rPr>
            <i/>
            <sz val="8"/>
            <rFont val="Tahoma"/>
            <family val="2"/>
          </rPr>
          <t xml:space="preserve"> oder förderfähigen </t>
        </r>
        <r>
          <rPr>
            <sz val="8"/>
            <rFont val="Tahoma"/>
            <family val="2"/>
          </rPr>
          <t xml:space="preserve">Kulturen bis zu einem Alter von 15 Jahren [...] ...»
</t>
        </r>
      </text>
    </comment>
    <comment ref="E230" authorId="0">
      <text>
        <r>
          <rPr>
            <b/>
            <sz val="8"/>
            <rFont val="Tahoma"/>
            <family val="2"/>
          </rPr>
          <t xml:space="preserve">Anmerkung:
</t>
        </r>
        <r>
          <rPr>
            <sz val="8"/>
            <rFont val="Tahoma"/>
            <family val="2"/>
          </rPr>
          <t xml:space="preserve">
Nr. 2.1.2.5: «Jungbestandspflege in Naturverjüngungen (förderfähige Baumarten gemäß Anlage 1 und Birke) und in zuvor geförderten oder förderfähigen Kulturen bis zu einem Alter von 15 Jahren mit dem Ziel, diese</t>
        </r>
        <r>
          <rPr>
            <u val="single"/>
            <sz val="8"/>
            <rFont val="Tahoma"/>
            <family val="2"/>
          </rPr>
          <t xml:space="preserve"> an Standort und Bestockungsziel</t>
        </r>
        <r>
          <rPr>
            <sz val="8"/>
            <rFont val="Tahoma"/>
            <family val="2"/>
          </rPr>
          <t xml:space="preserve"> anzupassen. Es ist nur ein Eingriff förderfähig.»
Nr. 3.1.2.5: «Jungbestandspflege in Naturverjüngungen (förderfähige Baumarten gemäß Anlage 1 und Birke) und in  zuvor geförderten oder förderfähigen Kulturen bis zu einem Alter von 15 Jahren mit dem Ziel, diese </t>
        </r>
        <r>
          <rPr>
            <u val="single"/>
            <sz val="8"/>
            <rFont val="Tahoma"/>
            <family val="2"/>
          </rPr>
          <t>an Standort und Bestockungsziel</t>
        </r>
        <r>
          <rPr>
            <sz val="8"/>
            <rFont val="Tahoma"/>
            <family val="2"/>
          </rPr>
          <t xml:space="preserve"> anzupassen. Es ist nur ein Eingriff zuwendungsfähig.» - (vgl. auch: «Schutzgebietsziele» aus der alten Fsg. der Pr-RL)
</t>
        </r>
      </text>
    </comment>
    <comment ref="D251" authorId="0">
      <text>
        <r>
          <rPr>
            <b/>
            <sz val="9"/>
            <rFont val="Segoe UI"/>
            <family val="2"/>
          </rPr>
          <t xml:space="preserve">Anmerkung:
Anlage mit Fördersätzen:
</t>
        </r>
        <r>
          <rPr>
            <sz val="9"/>
            <rFont val="Segoe UI"/>
            <family val="2"/>
          </rPr>
          <t>« Streichmittel, Drathosen, Schutz- und Netzhüllen …»</t>
        </r>
      </text>
    </comment>
    <comment ref="H251" authorId="0">
      <text>
        <r>
          <rPr>
            <b/>
            <sz val="9"/>
            <rFont val="Segoe UI"/>
            <family val="2"/>
          </rPr>
          <t xml:space="preserve">Anmerkung:
</t>
        </r>
        <r>
          <rPr>
            <sz val="9"/>
            <rFont val="Segoe UI"/>
            <family val="2"/>
          </rPr>
          <t>laut Anlage mit Fördersätzen 
« 1,30 EUR je 10 Stück» - die Formel in dieser Zelle rechnet mit 0,13 EUR /St.</t>
        </r>
      </text>
    </comment>
    <comment ref="D253" authorId="0">
      <text>
        <r>
          <rPr>
            <b/>
            <sz val="9"/>
            <rFont val="Segoe UI"/>
            <family val="2"/>
          </rPr>
          <t xml:space="preserve">Anmerkung:
Anlage mit Fördersätzen:
</t>
        </r>
        <r>
          <rPr>
            <sz val="9"/>
            <rFont val="Segoe UI"/>
            <family val="2"/>
          </rPr>
          <t xml:space="preserve">« … Verbiss- 
schutzmanschetten »
</t>
        </r>
      </text>
    </comment>
    <comment ref="D270" authorId="0">
      <text>
        <r>
          <rPr>
            <b/>
            <sz val="9"/>
            <rFont val="Segoe UI"/>
            <family val="2"/>
          </rPr>
          <t>Amerkung:</t>
        </r>
        <r>
          <rPr>
            <sz val="9"/>
            <rFont val="Segoe UI"/>
            <family val="2"/>
          </rPr>
          <t xml:space="preserve">
Nr. 2.4.7.:  «Gatter in Naturverjüngungen, förderfähigen oder geförderten Kulturen, die nicht nach Nummer 2.4.3.2 oder 2.4.3.2 gefördert wurden ...»</t>
        </r>
      </text>
    </comment>
  </commentList>
</comments>
</file>

<file path=xl/sharedStrings.xml><?xml version="1.0" encoding="utf-8"?>
<sst xmlns="http://schemas.openxmlformats.org/spreadsheetml/2006/main" count="546" uniqueCount="266">
  <si>
    <t>nein</t>
  </si>
  <si>
    <t>ja</t>
  </si>
  <si>
    <t xml:space="preserve">  nein</t>
  </si>
  <si>
    <t xml:space="preserve">  ja</t>
  </si>
  <si>
    <t>Ort, Datum</t>
  </si>
  <si>
    <t xml:space="preserve">  Folgende Belege sind beigefügt:</t>
  </si>
  <si>
    <r>
      <t xml:space="preserve">  zum </t>
    </r>
    <r>
      <rPr>
        <b/>
        <sz val="8"/>
        <rFont val="Arial"/>
        <family val="2"/>
      </rPr>
      <t>Antrag</t>
    </r>
    <r>
      <rPr>
        <sz val="8"/>
        <rFont val="Arial"/>
        <family val="2"/>
      </rPr>
      <t xml:space="preserve"> vom</t>
    </r>
  </si>
  <si>
    <t xml:space="preserve">  Antragsteller</t>
  </si>
  <si>
    <t xml:space="preserve">  Durchführung wie geplant</t>
  </si>
  <si>
    <r>
      <t xml:space="preserve">  zum </t>
    </r>
    <r>
      <rPr>
        <b/>
        <sz val="8"/>
        <rFont val="Arial"/>
        <family val="2"/>
      </rPr>
      <t>Verwendungsnachweis</t>
    </r>
    <r>
      <rPr>
        <sz val="8"/>
        <rFont val="Arial"/>
        <family val="2"/>
      </rPr>
      <t xml:space="preserve"> vom</t>
    </r>
  </si>
  <si>
    <t>bitte ankreuzen</t>
  </si>
  <si>
    <t>bis …</t>
  </si>
  <si>
    <t xml:space="preserve">  Durchf.-Zeitraum von</t>
  </si>
  <si>
    <t xml:space="preserve">  I. ANTRAGSDATEN</t>
  </si>
  <si>
    <t xml:space="preserve">  I. VERWENDUNGSNACHWEISDATEN</t>
  </si>
  <si>
    <t xml:space="preserve">   II.2  Bemerkungen</t>
  </si>
  <si>
    <t>Ausgaben
ohne MWSt.:</t>
  </si>
  <si>
    <t>Förder-
betrag:</t>
  </si>
  <si>
    <t xml:space="preserve">    Holzeinschlags</t>
  </si>
  <si>
    <t>Aufmaßliste / Messprotokolle</t>
  </si>
  <si>
    <t xml:space="preserve">   (bei Holzmengen in fm)</t>
  </si>
  <si>
    <t xml:space="preserve">  (Art, Ort, Durchführungszeitraum)</t>
  </si>
  <si>
    <t xml:space="preserve">  • dringend erforderlich</t>
  </si>
  <si>
    <t xml:space="preserve">  • weniger dringend</t>
  </si>
  <si>
    <t xml:space="preserve">  • nachrangig</t>
  </si>
  <si>
    <t xml:space="preserve">   Zum Schutz der Bestände sind  vorbeugende und</t>
  </si>
  <si>
    <t xml:space="preserve">   (immer)</t>
  </si>
  <si>
    <t xml:space="preserve">    ●  Nasslager?</t>
  </si>
  <si>
    <t xml:space="preserve">    ●  Trockenlager?</t>
  </si>
  <si>
    <t xml:space="preserve">Antrag nach Nr. ... </t>
  </si>
  <si>
    <t>Nr. 2.2.4</t>
  </si>
  <si>
    <t>Nr. 2.2.5</t>
  </si>
  <si>
    <t>Einheit
EUR / fm / ha</t>
  </si>
  <si>
    <r>
      <t xml:space="preserve">Nr. 2.2.1      </t>
    </r>
    <r>
      <rPr>
        <sz val="8"/>
        <rFont val="Arial"/>
        <family val="2"/>
      </rPr>
      <t>Ausg. ohne MWSt</t>
    </r>
    <r>
      <rPr>
        <b/>
        <sz val="8"/>
        <rFont val="Arial"/>
        <family val="2"/>
      </rPr>
      <t xml:space="preserve">.:  </t>
    </r>
  </si>
  <si>
    <t xml:space="preserve">Verwendungsnachweis
nach Nr. ... </t>
  </si>
  <si>
    <t xml:space="preserve">  Flächengröße in ha</t>
  </si>
  <si>
    <t xml:space="preserve">  fm</t>
  </si>
  <si>
    <t xml:space="preserve">  ha</t>
  </si>
  <si>
    <t xml:space="preserve">  EUR</t>
  </si>
  <si>
    <t xml:space="preserve">    Kauf von Maschinen und Geräten</t>
  </si>
  <si>
    <t xml:space="preserve">    Zuw.-Empf. zum Zwecke des</t>
  </si>
  <si>
    <t xml:space="preserve">    Naturschutzes unentgeltlich</t>
  </si>
  <si>
    <t xml:space="preserve">    übertragen worden sind</t>
  </si>
  <si>
    <t xml:space="preserve">  • falls Maßn. nach Nr. 2.2.:</t>
  </si>
  <si>
    <t xml:space="preserve">  • Maßn. des regulären</t>
  </si>
  <si>
    <t xml:space="preserve">  • Maßn. auf Flächen, die dem </t>
  </si>
  <si>
    <t xml:space="preserve">  • falls Maßn. nach Nr. 2.2.3.:</t>
  </si>
  <si>
    <t xml:space="preserve">    wurde auf Antragsflächen</t>
  </si>
  <si>
    <r>
      <t xml:space="preserve">    schon </t>
    </r>
    <r>
      <rPr>
        <u val="single"/>
        <sz val="8"/>
        <rFont val="Arial"/>
        <family val="2"/>
      </rPr>
      <t>Hacken</t>
    </r>
    <r>
      <rPr>
        <sz val="8"/>
        <rFont val="Arial"/>
        <family val="2"/>
      </rPr>
      <t xml:space="preserve"> gefördert?</t>
    </r>
  </si>
  <si>
    <r>
      <t xml:space="preserve">    schon </t>
    </r>
    <r>
      <rPr>
        <u val="single"/>
        <sz val="8"/>
        <rFont val="Arial"/>
        <family val="2"/>
      </rPr>
      <t>Mulchen</t>
    </r>
    <r>
      <rPr>
        <sz val="8"/>
        <rFont val="Arial"/>
        <family val="2"/>
      </rPr>
      <t xml:space="preserve"> gefördert?</t>
    </r>
  </si>
  <si>
    <t>Nr. 2.1.2</t>
  </si>
  <si>
    <t xml:space="preserve">  in %</t>
  </si>
  <si>
    <t>Baumart</t>
  </si>
  <si>
    <t>Größe</t>
  </si>
  <si>
    <t>Herk-Nr. *)</t>
  </si>
  <si>
    <t>Stück</t>
  </si>
  <si>
    <t>EUR / St.</t>
  </si>
  <si>
    <t>Summe EUR</t>
  </si>
  <si>
    <t xml:space="preserve">   *)  Hinweis:  Die weiteren für das Herkunftsgebiet empfohlenen Herkünfte</t>
  </si>
  <si>
    <t xml:space="preserve">       sowie die Ersatzherkünfte laut dem Erl. d. MULNV v. 03.02.2020 </t>
  </si>
  <si>
    <t xml:space="preserve">       dürfen alternativ verwendet werden.</t>
  </si>
  <si>
    <t xml:space="preserve"> </t>
  </si>
  <si>
    <t xml:space="preserve">  Flächengröße (nur LH erlaubt)</t>
  </si>
  <si>
    <t xml:space="preserve">     ha</t>
  </si>
  <si>
    <r>
      <t xml:space="preserve">  Falls </t>
    </r>
    <r>
      <rPr>
        <u val="single"/>
        <sz val="8"/>
        <rFont val="Arial"/>
        <family val="2"/>
      </rPr>
      <t>kein</t>
    </r>
    <r>
      <rPr>
        <sz val="8"/>
        <rFont val="Arial"/>
        <family val="2"/>
      </rPr>
      <t xml:space="preserve"> Waldrand angelegt wird, bitte </t>
    </r>
    <r>
      <rPr>
        <b/>
        <sz val="8"/>
        <rFont val="Arial"/>
        <family val="2"/>
      </rPr>
      <t>begründen</t>
    </r>
    <r>
      <rPr>
        <sz val="8"/>
        <rFont val="Arial"/>
        <family val="2"/>
      </rPr>
      <t>, warum nicht:</t>
    </r>
  </si>
  <si>
    <t>Straucharten</t>
  </si>
  <si>
    <t xml:space="preserve">  •  Enthielt / enthält der Vorbestand (Nr. 2.3.1 der RL) …</t>
  </si>
  <si>
    <t xml:space="preserve">     überwiegend nicht stand-
     ortheimische Baumarten</t>
  </si>
  <si>
    <t xml:space="preserve">     oder nicht standort-
     gerechte Baumarten</t>
  </si>
  <si>
    <t xml:space="preserve">     oder fehlten darin
     Mischbaumarten?</t>
  </si>
  <si>
    <t xml:space="preserve">  •  Wird durch das Vorhaben ein naturnaher Laubwald oder 
     ein Laub-Mischwald oder ein Laub-Nadel-Mischwald mit 
     höherer Struktur- und Artenvielfalt begründet?</t>
  </si>
  <si>
    <t xml:space="preserve">  • Bei Aufforstungen und Verjüngung: </t>
  </si>
  <si>
    <t xml:space="preserve">     Erfolgt die Maßnahme (nach Nr. 2.3.2 RL) unter tlw. 
     Verwendung anderer Baumarten als im Vorbestand?</t>
  </si>
  <si>
    <t xml:space="preserve">  • Ist es Ziel, veränderte Bestandsstruktur zu schaffen?</t>
  </si>
  <si>
    <t xml:space="preserve">  • Ausgleichsmaßnahme?</t>
  </si>
  <si>
    <t xml:space="preserve">  • Maßnahme im Rahmen eines Ökokontos?</t>
  </si>
  <si>
    <t xml:space="preserve">  • FöNa-Maßnahme?</t>
  </si>
  <si>
    <t>Waldbesitz in NRW? (J / N)</t>
  </si>
  <si>
    <t>Karte  (Maßstab 1 : 25.000)</t>
  </si>
  <si>
    <t>bei zertifiziertem Saatgut: Zertifikat</t>
  </si>
  <si>
    <t>Lieferschein</t>
  </si>
  <si>
    <t>Nr. 2.1.3.1</t>
  </si>
  <si>
    <r>
      <t xml:space="preserve">Nr. 2.1.3.2   </t>
    </r>
    <r>
      <rPr>
        <sz val="8"/>
        <rFont val="Arial"/>
        <family val="2"/>
      </rPr>
      <t>Ausg. ohne MWSt</t>
    </r>
    <r>
      <rPr>
        <b/>
        <sz val="8"/>
        <rFont val="Arial"/>
        <family val="2"/>
      </rPr>
      <t xml:space="preserve">.:  </t>
    </r>
  </si>
  <si>
    <t xml:space="preserve">  Nadelholzfläche nachher</t>
  </si>
  <si>
    <t xml:space="preserve">  erreichter Bestockungsgrad</t>
  </si>
  <si>
    <t xml:space="preserve">  Gesamtförderbetrag in EUR:</t>
  </si>
  <si>
    <r>
      <rPr>
        <b/>
        <sz val="8"/>
        <rFont val="Arial"/>
        <family val="2"/>
      </rPr>
      <t xml:space="preserve">  </t>
    </r>
    <r>
      <rPr>
        <b/>
        <u val="single"/>
        <sz val="8"/>
        <rFont val="Arial"/>
        <family val="2"/>
      </rPr>
      <t>Flächengröße</t>
    </r>
  </si>
  <si>
    <r>
      <t xml:space="preserve">  </t>
    </r>
    <r>
      <rPr>
        <b/>
        <u val="single"/>
        <sz val="8"/>
        <rFont val="Arial"/>
        <family val="2"/>
      </rPr>
      <t>Flächengröße</t>
    </r>
  </si>
  <si>
    <t xml:space="preserve">  Flächenermittlungsverfahren</t>
  </si>
  <si>
    <t xml:space="preserve">  Herausgepflegte Baumart(en)</t>
  </si>
  <si>
    <t xml:space="preserve">  Bestandsalter in Jahren</t>
  </si>
  <si>
    <t xml:space="preserve"> angestrebter Bestockungsgrad</t>
  </si>
  <si>
    <t xml:space="preserve">  bei zuvor geförderter Kultur:</t>
  </si>
  <si>
    <t xml:space="preserve">  bei förderfähiger (nicht geförderter) Kultur:</t>
  </si>
  <si>
    <t xml:space="preserve">  Arbeitsverfahren</t>
  </si>
  <si>
    <t xml:space="preserve">  Höhe des ursprünglichen NH-Anteils</t>
  </si>
  <si>
    <t xml:space="preserve">  Höhe des NH-Anteils nach dem Pflegeeingriff</t>
  </si>
  <si>
    <r>
      <t xml:space="preserve">   bekämpfende Maßnahmen …              </t>
    </r>
    <r>
      <rPr>
        <b/>
        <sz val="8"/>
        <color rgb="FF0000FF"/>
        <rFont val="Arial"/>
        <family val="2"/>
      </rPr>
      <t>jeweils nur ein Feld ankreuzen</t>
    </r>
  </si>
  <si>
    <t xml:space="preserve">   • Schäden (Art und Ausmaß),</t>
  </si>
  <si>
    <t xml:space="preserve">   • Bewältigung von Schäden und Folgeschäden extremer Wetter-</t>
  </si>
  <si>
    <t xml:space="preserve">   • Begründung für die gewählte Maßnahme, </t>
  </si>
  <si>
    <t xml:space="preserve">   • Art und Umfang der Maßnahme    </t>
  </si>
  <si>
    <t xml:space="preserve">   • und keine Umstände erkennbar sind, die Zweifel an einer</t>
  </si>
  <si>
    <t xml:space="preserve">   • dass die Maßnahmen forstfachlich sinnvoll und zweckmäßig waren</t>
  </si>
  <si>
    <t xml:space="preserve">  II.2.1  Fragen zu Förderausschlüssen </t>
  </si>
  <si>
    <t>II.2.3.   Doppelförderung: 
             Ist das Vorhaben eine...</t>
  </si>
  <si>
    <t xml:space="preserve">  Kleinprivatwald - hat Ast / FBG  
  weniger als 20 ha Waldfläche?</t>
  </si>
  <si>
    <t xml:space="preserve">  Antrag nach Nr. ... </t>
  </si>
  <si>
    <t xml:space="preserve">  Verwendungsnachweis nach Nr. ... </t>
  </si>
  <si>
    <t xml:space="preserve">  nach dem Waldbaukonzept NRW - Ziffer …</t>
  </si>
  <si>
    <t xml:space="preserve">     ereignisse, hier Borkenkäferbefall (Nr. 4 der Fö-RL), </t>
  </si>
  <si>
    <t xml:space="preserve">    (außer Ausgaben unter Nr. 2.3.1)</t>
  </si>
  <si>
    <r>
      <t xml:space="preserve">  • Bei </t>
    </r>
    <r>
      <rPr>
        <u val="single"/>
        <sz val="8"/>
        <color rgb="FFFF0000"/>
        <rFont val="Arial"/>
        <family val="2"/>
      </rPr>
      <t>Aufforstungen</t>
    </r>
    <r>
      <rPr>
        <sz val="8"/>
        <color rgb="FFFF0000"/>
        <rFont val="Arial"/>
        <family val="2"/>
      </rPr>
      <t>:
     FBB bestätigt, das Ziel eines stabilen Laubwaldes bzw. Laub-Nadel-
     Mischwaldes (gemäß I. a - c dieser Anlage) könne unter Beibehaltung
     des Laubholzanteils (auch unter Beachtung evtl. notwendig werden-
     der Pflegemaßnahmen) als langfristig gesichert angesehen werden.</t>
    </r>
  </si>
  <si>
    <r>
      <t xml:space="preserve">  • Bei </t>
    </r>
    <r>
      <rPr>
        <u val="single"/>
        <sz val="8"/>
        <color rgb="FFFF0000"/>
        <rFont val="Arial"/>
        <family val="2"/>
      </rPr>
      <t>Nachbesserungen</t>
    </r>
    <r>
      <rPr>
        <sz val="8"/>
        <color rgb="FFFF0000"/>
        <rFont val="Arial"/>
        <family val="2"/>
      </rPr>
      <t>:
     FBB bestätigt, es seien « bei geförderten Kulturen in den ersten 36 
     Monaten nach Pflanzung oder Saat aufgrund natürlicher Ereignisse 
     (wie Frost, Trockenheit, Überschwemmung, nicht jedoch Wildverbiss, 
     Mäusefraß oder Pflegemängel) Ausfälle in Höhe von mehr als 30 %
     der Pflanzenzahl oder einem Hektar zusammenhängender Fläche 
     aufgetreten. »</t>
    </r>
  </si>
  <si>
    <t xml:space="preserve">     ordnungsgemäßen Maßnahmendurchführung wecken oder</t>
  </si>
  <si>
    <t xml:space="preserve">     die Abweichungen bzw. Unregelmäßigkeiten bei der Angabe der</t>
  </si>
  <si>
    <t xml:space="preserve">     abgerechneten Holzmengen oder Flächengrößen begünden</t>
  </si>
  <si>
    <t xml:space="preserve">   • Ist Waldentwicklungstyp (WET) richtig ausgewählt? Falls nicht, </t>
  </si>
  <si>
    <t xml:space="preserve">     liegt fachlich und inhaltlich hinreichende Begründung vor?</t>
  </si>
  <si>
    <t xml:space="preserve">  •  Werden die folgenden Rechtsgrundlagen beachtet?</t>
  </si>
  <si>
    <t xml:space="preserve">    Waldbaukonzept NRW</t>
  </si>
  <si>
    <t xml:space="preserve">    Herkunftsempfehlungen</t>
  </si>
  <si>
    <t xml:space="preserve">    Saat 2014</t>
  </si>
  <si>
    <t xml:space="preserve">    Standort- und Waldbaukarten </t>
  </si>
  <si>
    <t xml:space="preserve">    von www.waldinfo.nrw.de</t>
  </si>
  <si>
    <t>II.2.2.  Fragen zu Rechtsgrundlagen</t>
  </si>
  <si>
    <t xml:space="preserve">II.2.4.    nur bei Anträgen nach 2.4.1 </t>
  </si>
  <si>
    <r>
      <t xml:space="preserve">  </t>
    </r>
    <r>
      <rPr>
        <u val="single"/>
        <sz val="8"/>
        <rFont val="Arial"/>
        <family val="2"/>
      </rPr>
      <t>Name Waldbesitzer</t>
    </r>
  </si>
  <si>
    <t xml:space="preserve">              Größe des Waldeigentums in NRW unter 20 ha?</t>
  </si>
  <si>
    <t>weniger als 20 ha</t>
  </si>
  <si>
    <t>Bei Maßnahmen nach Nr. 2.1.2:</t>
  </si>
  <si>
    <t>Bei Maßnahmen nach Nr. 2.1.3.x: Handelt es sich um</t>
  </si>
  <si>
    <t xml:space="preserve">  Gemarkung</t>
  </si>
  <si>
    <t xml:space="preserve">  Flur / Flurstück</t>
  </si>
  <si>
    <t xml:space="preserve">  Unterabteilung</t>
  </si>
  <si>
    <t>Nr. 2.1.3.2</t>
  </si>
  <si>
    <t>Nr. 2.2.1</t>
  </si>
  <si>
    <t>Nr. 2.2.3</t>
  </si>
  <si>
    <t>Nr. 2.4.1</t>
  </si>
  <si>
    <t>Nr. 2.4.5</t>
  </si>
  <si>
    <t>Nr. 2.4.6 aI</t>
  </si>
  <si>
    <t>Nr. 2.4.6 b)</t>
  </si>
  <si>
    <t xml:space="preserve">  Gesamtfördersumme dieses Antrags (in EUR)</t>
  </si>
  <si>
    <t xml:space="preserve">                     Mulchen zur Herabsetzung der Bruttauglichkeit</t>
  </si>
  <si>
    <t xml:space="preserve">  • Trifft es zu, dass das aufgearbeitete</t>
  </si>
  <si>
    <r>
      <t xml:space="preserve">    Holz </t>
    </r>
    <r>
      <rPr>
        <u val="single"/>
        <sz val="8"/>
        <rFont val="Arial"/>
        <family val="2"/>
      </rPr>
      <t>nicht</t>
    </r>
    <r>
      <rPr>
        <sz val="8"/>
        <rFont val="Arial"/>
        <family val="2"/>
      </rPr>
      <t xml:space="preserve"> infolge von Extremwetter-</t>
    </r>
  </si>
  <si>
    <t xml:space="preserve">    ereignissen anfiel?</t>
  </si>
  <si>
    <t xml:space="preserve">  bei WG zusätzlich 2.500 EUR je angefangene 50 ha Mitgliedsfläche</t>
  </si>
  <si>
    <t xml:space="preserve">  Höchstbetrag beachtet?</t>
  </si>
  <si>
    <t>Nr. 2.2.6</t>
  </si>
  <si>
    <t xml:space="preserve">  Std.</t>
  </si>
  <si>
    <t>Pflanz-
verband</t>
  </si>
  <si>
    <t>Nr. 2.1.3.3</t>
  </si>
  <si>
    <t xml:space="preserve">  Nr. 2.1.2     Flächenräumung mit Materialkonzentration</t>
  </si>
  <si>
    <t xml:space="preserve">                      auf der Arbeitstrasse ohne flächiges Befahren</t>
  </si>
  <si>
    <t>Wird die Fläche nur im erforderlichen Umfang geräumt? (kurze fachliche Stellungnahme)</t>
  </si>
  <si>
    <t>Nr. 2.3</t>
  </si>
  <si>
    <t xml:space="preserve">  • Maßn. auf Flächen, auf denen die </t>
  </si>
  <si>
    <t xml:space="preserve">    Vorschriften dauerhaft untersagt ist </t>
  </si>
  <si>
    <t xml:space="preserve">    Bewirtschaftung aufgrund rechtlicher</t>
  </si>
  <si>
    <t xml:space="preserve">  • Wurden die Flächen zwecks Naturschutz 
     dem Zuwendungsempfänger 
     unentgeltlich übertragen?</t>
  </si>
  <si>
    <r>
      <t xml:space="preserve">Nr. 2.1.3.3   </t>
    </r>
    <r>
      <rPr>
        <sz val="8"/>
        <rFont val="Arial"/>
        <family val="2"/>
      </rPr>
      <t>Ausg. ohne MWSt</t>
    </r>
    <r>
      <rPr>
        <b/>
        <sz val="8"/>
        <rFont val="Arial"/>
        <family val="2"/>
      </rPr>
      <t xml:space="preserve">.:  </t>
    </r>
  </si>
  <si>
    <t xml:space="preserve">  Nr. 2.3.1 - Holzlagerplätze</t>
  </si>
  <si>
    <t>Bei Maßnahmen nach Nr. 2.1: Es werden je ha</t>
  </si>
  <si>
    <t xml:space="preserve">   Bäume Totholz</t>
  </si>
  <si>
    <t>stehend, gebrochen oder geworfen auf der Fläche belassen?</t>
  </si>
  <si>
    <t>Das beantragte Vorhaben wird von mir für forstfachlich notwendig und zweckmäßig gehalten.</t>
  </si>
  <si>
    <t xml:space="preserve">  Nr. 2.1.3.1  Entnahme von Kalamitätsholz zur Beseitigung </t>
  </si>
  <si>
    <t xml:space="preserve">  Nr. 2.1.3.2  Ausgaben für forstfachl. Vorbereitung von Maßnahmen</t>
  </si>
  <si>
    <t xml:space="preserve">  Nr. 2.1.3.3  Ausgaben für Einrichtung von Baustellenabsicherung </t>
  </si>
  <si>
    <t xml:space="preserve">  Nr. 2.2.1    Überwachung, Vorbeugung und insektizidfreie </t>
  </si>
  <si>
    <r>
      <t xml:space="preserve">  (ganz oder tlw. ja=</t>
    </r>
    <r>
      <rPr>
        <b/>
        <sz val="8"/>
        <rFont val="Arial"/>
        <family val="2"/>
      </rPr>
      <t>J</t>
    </r>
    <r>
      <rPr>
        <sz val="8"/>
        <rFont val="Arial"/>
        <family val="2"/>
      </rPr>
      <t>,</t>
    </r>
    <r>
      <rPr>
        <sz val="8"/>
        <rFont val="Arial"/>
        <family val="2"/>
      </rPr>
      <t xml:space="preserve"> nein=</t>
    </r>
    <r>
      <rPr>
        <b/>
        <sz val="8"/>
        <rFont val="Arial"/>
        <family val="2"/>
      </rPr>
      <t>N</t>
    </r>
    <r>
      <rPr>
        <sz val="8"/>
        <rFont val="Arial"/>
        <family val="2"/>
      </rPr>
      <t>)</t>
    </r>
  </si>
  <si>
    <t xml:space="preserve">                      von Gefahren an öff. Wegen (bitte Kommentar beachten)</t>
  </si>
  <si>
    <t xml:space="preserve">                       bei Vertragsunternehmen (bitte Kommentar beachten)</t>
  </si>
  <si>
    <t xml:space="preserve">                      während der Hiebsmaßnahmen (bitte Kommentar beachten)</t>
  </si>
  <si>
    <t xml:space="preserve">                      Bekämpfung (bitte Kommentar beachten)</t>
  </si>
  <si>
    <t xml:space="preserve">  Tatsächl. Förderbetrag für Maßn.  </t>
  </si>
  <si>
    <t xml:space="preserve">  Tatsächl. Förderbetrag für Maßn. </t>
  </si>
  <si>
    <t xml:space="preserve">Bestockungsgrad vor Maßnahmendurchführung:     </t>
  </si>
  <si>
    <t/>
  </si>
  <si>
    <r>
      <t xml:space="preserve">(in % der </t>
    </r>
    <r>
      <rPr>
        <b/>
        <u val="single"/>
        <sz val="8"/>
        <rFont val="Arial"/>
        <family val="2"/>
      </rPr>
      <t>Gesamt</t>
    </r>
    <r>
      <rPr>
        <sz val="8"/>
        <rFont val="Arial"/>
        <family val="2"/>
      </rPr>
      <t>-Pfl. inkl. Saat / Waldrand)</t>
    </r>
  </si>
  <si>
    <t xml:space="preserve">  Möglicher Förderbetrag für c) Anpflanzung: </t>
  </si>
  <si>
    <t xml:space="preserve">  Möglicher Förderbetrag für e) Waldrand:</t>
  </si>
  <si>
    <t xml:space="preserve">  Nr. 2.4.5.1 Nachbesserungen, hier: Anpflanzung</t>
  </si>
  <si>
    <r>
      <t xml:space="preserve">falls urspr. Aufforstung </t>
    </r>
    <r>
      <rPr>
        <b/>
        <u val="single"/>
        <sz val="10"/>
        <color indexed="17"/>
        <rFont val="Arial"/>
        <family val="2"/>
      </rPr>
      <t>vor dem 09.06.2022</t>
    </r>
    <r>
      <rPr>
        <b/>
        <sz val="10"/>
        <color indexed="17"/>
        <rFont val="Arial"/>
        <family val="2"/>
      </rPr>
      <t xml:space="preserve"> bewilligt worden war</t>
    </r>
  </si>
  <si>
    <t xml:space="preserve">  Nr. 2.4.5.1 Nachbesserungen, hier: Waldrand</t>
  </si>
  <si>
    <r>
      <t xml:space="preserve">  ist Teilfäche der Fläche in Zelle </t>
    </r>
    <r>
      <rPr>
        <sz val="8"/>
        <color rgb="FFFF0000"/>
        <rFont val="Arial"/>
        <family val="2"/>
      </rPr>
      <t>G60</t>
    </r>
  </si>
  <si>
    <t xml:space="preserve">  Rechnerischer Förderbetrag für Nr. 2.4.5.1</t>
  </si>
  <si>
    <t xml:space="preserve">Bestockungsgrad vor Maßnahmendurchführung:  </t>
  </si>
  <si>
    <t xml:space="preserve">  Bei Nachbesserung: Empfohlener Waldentwicklungstyp</t>
  </si>
  <si>
    <t>Baumart (ohne Sträucher)</t>
  </si>
  <si>
    <t xml:space="preserve">  Nr. 2.4.6  Pflegemaßnahmen in Naturverjüngungen und in den vor dem 09.06.</t>
  </si>
  <si>
    <t>2022 geförderten oder förderfähigen Kulturen bis zur Jungbestandsphase</t>
  </si>
  <si>
    <t xml:space="preserve">  b)  … oder konventionell</t>
  </si>
  <si>
    <t xml:space="preserve">  a)  … entweder mit dem Spacer …</t>
  </si>
  <si>
    <t>kein Waldaußenrand betroffen!</t>
  </si>
  <si>
    <t xml:space="preserve">  Nr. 2.4.7   Chem. / mechanischer Pflanzenschutz</t>
  </si>
  <si>
    <t xml:space="preserve">  Nr. 2.4.7 (a)  mechanischer Pflanzenschutz</t>
  </si>
  <si>
    <t xml:space="preserve">  Einzelschutz / Stück:</t>
  </si>
  <si>
    <t xml:space="preserve">  St.</t>
  </si>
  <si>
    <t xml:space="preserve">  Verbissschutzmanschetten:</t>
  </si>
  <si>
    <t xml:space="preserve">  auf einer Fläche von…</t>
  </si>
  <si>
    <t xml:space="preserve">  zweckmäßige Art und Höhe:</t>
  </si>
  <si>
    <t xml:space="preserve">  Nr. 2.4.7 (b)  entweder chemischer Pflanzenschutz …</t>
  </si>
  <si>
    <t xml:space="preserve">  Chemischer Schutz:</t>
  </si>
  <si>
    <t xml:space="preserve">   kg, l</t>
  </si>
  <si>
    <t xml:space="preserve">   ha</t>
  </si>
  <si>
    <t xml:space="preserve">  Nr. 2.4.7 (b)  … oder mechanischer Pflanzenschutz</t>
  </si>
  <si>
    <t>lfdm.</t>
  </si>
  <si>
    <t xml:space="preserve">  lfdm.</t>
  </si>
  <si>
    <t>Nr. 2.4.7 alle</t>
  </si>
  <si>
    <t>Nr. 2.4.7</t>
  </si>
  <si>
    <t xml:space="preserve">  Gatter in lfd. M.:</t>
  </si>
  <si>
    <r>
      <t xml:space="preserve">Nr. 2.2.3                 </t>
    </r>
    <r>
      <rPr>
        <sz val="8"/>
        <rFont val="Arial"/>
        <family val="2"/>
      </rPr>
      <t xml:space="preserve">                     Fläche:</t>
    </r>
  </si>
  <si>
    <t xml:space="preserve">  Nr. 2.4.1.1  Vorarbeiten</t>
  </si>
  <si>
    <t xml:space="preserve">  in ha</t>
  </si>
  <si>
    <t xml:space="preserve">  Wiederbewaldungsfläche lt. Antrag </t>
  </si>
  <si>
    <r>
      <t xml:space="preserve">  Förderbetrag in EUR</t>
    </r>
    <r>
      <rPr>
        <sz val="8"/>
        <rFont val="Arial"/>
        <family val="2"/>
      </rPr>
      <t xml:space="preserve"> :</t>
    </r>
  </si>
  <si>
    <r>
      <t xml:space="preserve">  Ausgaben + Förderbetrag in EUR</t>
    </r>
    <r>
      <rPr>
        <sz val="8"/>
        <rFont val="Arial"/>
        <family val="2"/>
      </rPr>
      <t xml:space="preserve"> :</t>
    </r>
  </si>
  <si>
    <r>
      <t xml:space="preserve">  Nr. 2.4.5      Nachbesserungen, </t>
    </r>
    <r>
      <rPr>
        <b/>
        <sz val="8"/>
        <rFont val="Arial"/>
        <family val="2"/>
      </rPr>
      <t>falls die Aufforstung vor</t>
    </r>
  </si>
  <si>
    <t xml:space="preserve">                     09.06.2022 bewilligt worden war</t>
  </si>
  <si>
    <t xml:space="preserve">  Nr. 2.4.6      Pflegemaßnahmen in NV oder Aufforstungen</t>
  </si>
  <si>
    <r>
      <t xml:space="preserve">                     bis zur Jungbestandsphase, </t>
    </r>
    <r>
      <rPr>
        <b/>
        <sz val="8"/>
        <rFont val="Arial"/>
        <family val="2"/>
      </rPr>
      <t xml:space="preserve">falls die Aufforstung </t>
    </r>
  </si>
  <si>
    <t xml:space="preserve">                     vor 09.06.2022 bewilligt worden war</t>
  </si>
  <si>
    <r>
      <t xml:space="preserve">  Ist Ast </t>
    </r>
    <r>
      <rPr>
        <b/>
        <sz val="8"/>
        <rFont val="Arial"/>
        <family val="2"/>
      </rPr>
      <t xml:space="preserve">Mitglied </t>
    </r>
    <r>
      <rPr>
        <sz val="8"/>
        <rFont val="Arial"/>
        <family val="2"/>
      </rPr>
      <t>eines forstwirtschaftlichen
  Zusammenschlusses, der eine Zuwendung 
  im Rahmen der Direkten Förderung erhält?</t>
    </r>
  </si>
  <si>
    <r>
      <t xml:space="preserve">  mit zuwendungsfähigen NH-Arten?
  (durch Zeilen</t>
    </r>
    <r>
      <rPr>
        <sz val="8"/>
        <color rgb="FFFF0000"/>
        <rFont val="Arial"/>
        <family val="2"/>
      </rPr>
      <t xml:space="preserve"> 154 bis 160</t>
    </r>
    <r>
      <rPr>
        <sz val="8"/>
        <rFont val="Arial"/>
        <family val="2"/>
      </rPr>
      <t xml:space="preserve"> gesteuert)</t>
    </r>
  </si>
  <si>
    <t xml:space="preserve">  Nr. 2.4.1.2  Vorarbeiten (nur zusammen mit Nr. 2.4.3 zu bewilligen)</t>
  </si>
  <si>
    <t xml:space="preserve">  Nr. 2.4.3.1  Initialbegründung mit geringen Pflanzenzahlen (Saat,</t>
  </si>
  <si>
    <t xml:space="preserve">                      Pflanzung oder Förderung vorhandener NV)</t>
  </si>
  <si>
    <t xml:space="preserve">  Nr. 2.4.3.2  Wiederbewaldung im Standardverband </t>
  </si>
  <si>
    <t xml:space="preserve">                      (Saat, Pflanzung oder Förd. vorhandener NV)</t>
  </si>
  <si>
    <t xml:space="preserve">  Nr. 2.4.1.2  Vorarbeiten (zusammen mit Nr. 2.4.3 zu bewilligen)</t>
  </si>
  <si>
    <t xml:space="preserve">  bitte ankreuzen:</t>
  </si>
  <si>
    <t>x</t>
  </si>
  <si>
    <t>ABC</t>
  </si>
  <si>
    <t>WENN($P$58&lt;&gt;"J";"";WENN(F89=0;"";WENN(P89=0;"";MIN(0,8*P89;I89))))</t>
  </si>
  <si>
    <t>= Hier ist die Berechnung mit dem Label des Feldes nicht ganz stimmig</t>
  </si>
  <si>
    <t xml:space="preserve">  Nr. 2.4.1.2   Vorarbeiten</t>
  </si>
  <si>
    <t>RL Extremwetterfolgen - ohne Wiederbewaldung</t>
  </si>
  <si>
    <t xml:space="preserve">  Nr. 2.2.3    entweder Hacken auf der Rückegasse oder</t>
  </si>
  <si>
    <t xml:space="preserve">  Nr. 2.2.4    Maschinelles Entrinden von Rundholz </t>
  </si>
  <si>
    <t xml:space="preserve">  Nr. 2.2.5    Transport von Rundholz in Rinde auf Lagerplätze</t>
  </si>
  <si>
    <t xml:space="preserve">  Nr. 2.2.6    Einsatz geschulter Hilfskräfte</t>
  </si>
  <si>
    <t xml:space="preserve">  Nr. 2.3       Anlage und Unterhaltung von Holzlagerplätzen       </t>
  </si>
  <si>
    <t>einen qualifizierten Unternehmer? (bitte Nachweis beifügen)</t>
  </si>
  <si>
    <t>(falls nicht, forstfachliche Begründung zur Forstschutzrelevanz)</t>
  </si>
  <si>
    <t xml:space="preserve">    ●  Name und 
        Gem. + Flur + Flurstück (falls oben abweichend)</t>
  </si>
  <si>
    <t xml:space="preserve">  Außer bei Maßn. nach Nr. 2.1.3.2, 2.1.3.3, 2.3, 2.4 gilt gem. Nr. 5.4 Abs. 3 Ex-RL eine Höchstförderung von</t>
  </si>
  <si>
    <t xml:space="preserve">  50.000 EUR je Antragst. + Jahr / je FBG-Mitglied + Jahr</t>
  </si>
  <si>
    <t xml:space="preserve">  Gesamtförderbetrag dieses Antrags (in EUR)</t>
  </si>
  <si>
    <t xml:space="preserve">  Maßnahme durchgeführt</t>
  </si>
  <si>
    <t>Anlage zum Verwendungsnachweis</t>
  </si>
  <si>
    <t>Anlage zur Antragstellung</t>
  </si>
  <si>
    <t xml:space="preserve">  II.  FACHLICHE STELLUNGNAHME</t>
  </si>
  <si>
    <r>
      <t xml:space="preserve">Nr. 2.2.3      </t>
    </r>
    <r>
      <rPr>
        <sz val="8"/>
        <rFont val="Arial"/>
        <family val="2"/>
      </rPr>
      <t>Fläche:</t>
    </r>
  </si>
  <si>
    <t>Nr. 2.1.3.1     Holzmenge:</t>
  </si>
  <si>
    <t>Name und Unterschrift</t>
  </si>
  <si>
    <r>
      <t xml:space="preserve">Nr. 2.2.4      </t>
    </r>
    <r>
      <rPr>
        <sz val="8"/>
        <rFont val="Arial"/>
        <family val="2"/>
      </rPr>
      <t>Holzmenge</t>
    </r>
  </si>
  <si>
    <r>
      <t xml:space="preserve">Nr. 2.2.5      </t>
    </r>
    <r>
      <rPr>
        <sz val="8"/>
        <rFont val="Arial"/>
        <family val="2"/>
      </rPr>
      <t>Holzmenge</t>
    </r>
  </si>
  <si>
    <r>
      <t xml:space="preserve">Nr. 2.2.6      </t>
    </r>
    <r>
      <rPr>
        <sz val="8"/>
        <rFont val="Arial"/>
        <family val="2"/>
      </rPr>
      <t>Dauer</t>
    </r>
  </si>
  <si>
    <t>Stellungnahme - insbesondere zu…</t>
  </si>
  <si>
    <t>falls Abnahme nicht durch staatliche(n) Förster(in) erfolgte, 
Namen der forstfachlich qualifizierten Person angeben:</t>
  </si>
  <si>
    <t>falls Planung nicht durch staatliche(n) Förster(in) erfolgte, 
Namen der forstfachlich qualifizierten Person angeben:</t>
  </si>
  <si>
    <t>Stand 22.01.2024</t>
  </si>
  <si>
    <t>Diesen Gesamtförderbetrag übernehmen Sie bitte in den Finanzplan des wald.web-Antrages unter:      
„Ausgabengliederung (Gesamtkosten)“ im Feld „davon förderfähig“. 
Bitte fügen Sie dort je Berechnungsblatt eine neue Zeile hinzu.</t>
  </si>
  <si>
    <t xml:space="preserve">  Hinweis Höchstbetrag: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</si>
</sst>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0.00\ &quot;€&quot;;\-#,##0.00\ &quot;€&quot;"/>
    <numFmt numFmtId="164" formatCode="#,##0.00\ [$€-1];\-#,##0.00\ [$€-1]"/>
    <numFmt numFmtId="165" formatCode="#,##0.0000"/>
    <numFmt numFmtId="166" formatCode="#,##0.0"/>
    <numFmt numFmtId="167" formatCode="0.0"/>
    <numFmt numFmtId="168" formatCode="0.0%"/>
    <numFmt numFmtId="169" formatCode="0.0000"/>
    <numFmt numFmtId="170" formatCode="#,##0.00\ [$EUR]"/>
  </numFmts>
  <fonts count="63">
    <font>
      <sz val="10"/>
      <name val="Arial"/>
      <family val="2"/>
    </font>
    <font>
      <b/>
      <sz val="15"/>
      <name val="Arial"/>
      <family val="2"/>
    </font>
    <font>
      <sz val="8"/>
      <name val="Arial"/>
      <family val="2"/>
    </font>
    <font>
      <b/>
      <sz val="8"/>
      <name val="Arial"/>
      <family val="2"/>
    </font>
    <font>
      <sz val="8"/>
      <name val="Tahoma"/>
      <family val="2"/>
    </font>
    <font>
      <i/>
      <sz val="8"/>
      <name val="Arial"/>
      <family val="2"/>
    </font>
    <font>
      <sz val="8"/>
      <name val="Arial Narrow"/>
      <family val="2"/>
    </font>
    <font>
      <b/>
      <sz val="8"/>
      <name val="Arial Narrow"/>
      <family val="2"/>
    </font>
    <font>
      <b/>
      <sz val="9"/>
      <name val="Arial Narrow"/>
      <family val="2"/>
    </font>
    <font>
      <b/>
      <sz val="10"/>
      <name val="Arial"/>
      <family val="2"/>
    </font>
    <font>
      <b/>
      <sz val="8"/>
      <name val="Tahoma"/>
      <family val="2"/>
    </font>
    <font>
      <b/>
      <sz val="8"/>
      <color indexed="10"/>
      <name val="Arial"/>
      <family val="2"/>
    </font>
    <font>
      <u val="single"/>
      <sz val="8"/>
      <color indexed="57"/>
      <name val="Arial"/>
      <family val="2"/>
    </font>
    <font>
      <u val="single"/>
      <sz val="8"/>
      <name val="Tahoma"/>
      <family val="2"/>
    </font>
    <font>
      <b/>
      <u val="single"/>
      <sz val="8"/>
      <name val="Arial"/>
      <family val="2"/>
    </font>
    <font>
      <b/>
      <sz val="14"/>
      <name val="Arial"/>
      <family val="2"/>
    </font>
    <font>
      <sz val="8"/>
      <color rgb="FFFF0000"/>
      <name val="Arial"/>
      <family val="2"/>
    </font>
    <font>
      <b/>
      <sz val="10"/>
      <color rgb="FFFF0000"/>
      <name val="Arial"/>
      <family val="2"/>
    </font>
    <font>
      <b/>
      <sz val="11"/>
      <name val="Arial"/>
      <family val="2"/>
    </font>
    <font>
      <sz val="11"/>
      <name val="Arial"/>
      <family val="2"/>
    </font>
    <font>
      <sz val="8"/>
      <color indexed="10"/>
      <name val="Arial"/>
      <family val="2"/>
    </font>
    <font>
      <b/>
      <sz val="20"/>
      <color rgb="FF0000FF"/>
      <name val="Arial"/>
      <family val="2"/>
    </font>
    <font>
      <b/>
      <sz val="8"/>
      <color rgb="FFFF0000"/>
      <name val="Arial"/>
      <family val="2"/>
    </font>
    <font>
      <sz val="9"/>
      <name val="Segoe UI"/>
      <family val="2"/>
    </font>
    <font>
      <b/>
      <sz val="9"/>
      <name val="Segoe UI"/>
      <family val="2"/>
    </font>
    <font>
      <sz val="10"/>
      <name val="Arial Narrow"/>
      <family val="2"/>
    </font>
    <font>
      <u val="single"/>
      <sz val="9"/>
      <name val="Segoe UI"/>
      <family val="2"/>
    </font>
    <font>
      <u val="single"/>
      <sz val="8"/>
      <name val="Arial"/>
      <family val="2"/>
    </font>
    <font>
      <sz val="10"/>
      <color rgb="FFFF0000"/>
      <name val="Arial"/>
      <family val="2"/>
    </font>
    <font>
      <b/>
      <u val="single"/>
      <sz val="8"/>
      <color rgb="FFFF0000"/>
      <name val="Arial"/>
      <family val="2"/>
    </font>
    <font>
      <sz val="9"/>
      <name val="Arial"/>
      <family val="2"/>
    </font>
    <font>
      <b/>
      <sz val="10"/>
      <color indexed="17"/>
      <name val="Arial"/>
      <family val="2"/>
    </font>
    <font>
      <b/>
      <u val="single"/>
      <sz val="10"/>
      <color indexed="17"/>
      <name val="Arial"/>
      <family val="2"/>
    </font>
    <font>
      <sz val="10"/>
      <color indexed="17"/>
      <name val="Arial"/>
      <family val="2"/>
    </font>
    <font>
      <b/>
      <sz val="7"/>
      <name val="Arial Narrow"/>
      <family val="2"/>
    </font>
    <font>
      <sz val="7"/>
      <name val="Arial Narrow"/>
      <family val="2"/>
    </font>
    <font>
      <b/>
      <sz val="9"/>
      <name val="Arial"/>
      <family val="2"/>
    </font>
    <font>
      <b/>
      <sz val="9"/>
      <color rgb="FFFF0000"/>
      <name val="Arial"/>
      <family val="2"/>
    </font>
    <font>
      <sz val="10"/>
      <color rgb="FF0000FF"/>
      <name val="Arial"/>
      <family val="2"/>
    </font>
    <font>
      <sz val="8"/>
      <color rgb="FF0000FF"/>
      <name val="Arial"/>
      <family val="2"/>
    </font>
    <font>
      <sz val="7"/>
      <name val="Arial"/>
      <family val="2"/>
    </font>
    <font>
      <b/>
      <sz val="8"/>
      <color rgb="FF0000FF"/>
      <name val="Arial"/>
      <family val="2"/>
    </font>
    <font>
      <sz val="12"/>
      <name val="Times New Roman"/>
      <family val="1"/>
    </font>
    <font>
      <i/>
      <sz val="8"/>
      <name val="Tahoma"/>
      <family val="2"/>
    </font>
    <font>
      <sz val="8"/>
      <color rgb="FF0000FF"/>
      <name val="Arial Narrow"/>
      <family val="2"/>
    </font>
    <font>
      <sz val="8"/>
      <color rgb="FFFF0000"/>
      <name val="Arial Narrow"/>
      <family val="2"/>
    </font>
    <font>
      <u val="single"/>
      <sz val="8"/>
      <color rgb="FFFF0000"/>
      <name val="Arial"/>
      <family val="2"/>
    </font>
    <font>
      <sz val="9"/>
      <color rgb="FFFF0000"/>
      <name val="Arial"/>
      <family val="2"/>
    </font>
    <font>
      <sz val="11"/>
      <name val="Calibri"/>
      <family val="2"/>
    </font>
    <font>
      <i/>
      <sz val="8"/>
      <color rgb="FFFF0000"/>
      <name val="Arial"/>
      <family val="2"/>
    </font>
    <font>
      <sz val="9"/>
      <color rgb="FF0000FF"/>
      <name val="Arial"/>
      <family val="2"/>
    </font>
    <font>
      <b/>
      <u val="single"/>
      <sz val="8"/>
      <color rgb="FF0000FF"/>
      <name val="Arial"/>
      <family val="2"/>
    </font>
    <font>
      <b/>
      <sz val="9"/>
      <color rgb="FF0000FF"/>
      <name val="Arial"/>
      <family val="2"/>
    </font>
    <font>
      <sz val="10"/>
      <color rgb="FFFF0000"/>
      <name val="Arial Narrow"/>
      <family val="2"/>
    </font>
    <font>
      <b/>
      <sz val="10"/>
      <color rgb="FF0000FF"/>
      <name val="Arial"/>
      <family val="2"/>
    </font>
    <font>
      <sz val="5"/>
      <name val="Arial"/>
      <family val="2"/>
    </font>
    <font>
      <sz val="5"/>
      <color rgb="FF0000FF"/>
      <name val="Arial"/>
      <family val="2"/>
    </font>
    <font>
      <b/>
      <sz val="5"/>
      <color rgb="FF0000FF"/>
      <name val="Arial"/>
      <family val="2"/>
    </font>
    <font>
      <u val="single"/>
      <sz val="5"/>
      <color indexed="57"/>
      <name val="Arial"/>
      <family val="2"/>
    </font>
    <font>
      <b/>
      <sz val="5"/>
      <color indexed="10"/>
      <name val="Arial"/>
      <family val="2"/>
    </font>
    <font>
      <sz val="8"/>
      <name val="Segoe UI"/>
      <family val="2"/>
    </font>
    <font>
      <b/>
      <sz val="14"/>
      <color theme="1"/>
      <name val="Arial"/>
      <family val="2"/>
    </font>
    <font>
      <sz val="11"/>
      <color theme="1"/>
      <name val="Arial"/>
      <family val="2"/>
    </font>
  </fonts>
  <fills count="6">
    <fill>
      <patternFill/>
    </fill>
    <fill>
      <patternFill patternType="gray125"/>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04997999966144562"/>
        <bgColor indexed="64"/>
      </patternFill>
    </fill>
  </fills>
  <borders count="56">
    <border>
      <left/>
      <right/>
      <top/>
      <bottom/>
      <diagonal/>
    </border>
    <border>
      <left style="thin">
        <color indexed="22"/>
      </left>
      <right style="thin">
        <color indexed="22"/>
      </right>
      <top style="thin">
        <color indexed="22"/>
      </top>
      <bottom style="thin">
        <color indexed="22"/>
      </bottom>
    </border>
    <border>
      <left/>
      <right style="thin"/>
      <top/>
      <bottom/>
    </border>
    <border>
      <left style="thin"/>
      <right/>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medium"/>
      <bottom/>
    </border>
    <border>
      <left/>
      <right/>
      <top style="medium"/>
      <bottom/>
    </border>
    <border>
      <left/>
      <right style="thin"/>
      <top style="medium"/>
      <bottom/>
    </border>
    <border>
      <left style="thin"/>
      <right style="thin"/>
      <top style="thin"/>
      <bottom style="thin"/>
    </border>
    <border>
      <left style="thin"/>
      <right style="thin">
        <color indexed="22"/>
      </right>
      <top style="thin">
        <color indexed="22"/>
      </top>
      <bottom style="thin">
        <color indexed="22"/>
      </bottom>
    </border>
    <border>
      <left style="thin">
        <color indexed="22"/>
      </left>
      <right style="thin">
        <color indexed="22"/>
      </right>
      <top/>
      <bottom style="thin">
        <color indexed="22"/>
      </bottom>
    </border>
    <border>
      <left style="thin"/>
      <right/>
      <top/>
      <bottom style="medium"/>
    </border>
    <border>
      <left/>
      <right/>
      <top/>
      <bottom style="medium"/>
    </border>
    <border>
      <left/>
      <right style="thin"/>
      <top/>
      <bottom style="medium"/>
    </border>
    <border>
      <left style="thin"/>
      <right/>
      <top style="double"/>
      <bottom/>
    </border>
    <border>
      <left/>
      <right/>
      <top style="double"/>
      <bottom/>
    </border>
    <border>
      <left/>
      <right style="thin"/>
      <top style="double"/>
      <bottom/>
    </border>
    <border>
      <left style="thin"/>
      <right style="thin"/>
      <top/>
      <bottom/>
    </border>
    <border>
      <left style="thin">
        <color indexed="22"/>
      </left>
      <right/>
      <top/>
      <bottom/>
    </border>
    <border>
      <left style="thin">
        <color indexed="22"/>
      </left>
      <right/>
      <top style="thin">
        <color indexed="22"/>
      </top>
      <bottom/>
    </border>
    <border>
      <left/>
      <right/>
      <top style="thin">
        <color indexed="22"/>
      </top>
      <bottom/>
    </border>
    <border>
      <left/>
      <right style="thin">
        <color indexed="22"/>
      </right>
      <top style="thin">
        <color indexed="22"/>
      </top>
      <bottom/>
    </border>
    <border>
      <left/>
      <right style="thin">
        <color indexed="22"/>
      </right>
      <top/>
      <bottom/>
    </border>
    <border>
      <left style="thin">
        <color indexed="22"/>
      </left>
      <right/>
      <top/>
      <bottom style="thin">
        <color indexed="22"/>
      </bottom>
    </border>
    <border>
      <left/>
      <right/>
      <top/>
      <bottom style="thin">
        <color indexed="22"/>
      </bottom>
    </border>
    <border>
      <left/>
      <right style="thin">
        <color indexed="22"/>
      </right>
      <top/>
      <bottom style="thin">
        <color indexed="22"/>
      </bottom>
    </border>
    <border>
      <left style="thin"/>
      <right style="thin">
        <color theme="0" tint="-0.24993999302387238"/>
      </right>
      <top style="thin">
        <color theme="0" tint="-0.24993999302387238"/>
      </top>
      <bottom style="thin">
        <color theme="0" tint="-0.24993999302387238"/>
      </bottom>
    </border>
    <border>
      <left style="thin">
        <color indexed="22"/>
      </left>
      <right/>
      <top style="thin">
        <color indexed="22"/>
      </top>
      <bottom style="thin">
        <color indexed="22"/>
      </bottom>
    </border>
    <border>
      <left/>
      <right/>
      <top style="thin">
        <color indexed="22"/>
      </top>
      <bottom style="thin">
        <color indexed="22"/>
      </bottom>
    </border>
    <border>
      <left/>
      <right style="thin">
        <color indexed="22"/>
      </right>
      <top style="thin">
        <color indexed="22"/>
      </top>
      <bottom style="thin">
        <color indexed="22"/>
      </bottom>
    </border>
    <border>
      <left style="thin"/>
      <right style="thin">
        <color indexed="22"/>
      </right>
      <top/>
      <bottom style="thin">
        <color indexed="22"/>
      </bottom>
    </border>
    <border>
      <left style="thin"/>
      <right/>
      <top/>
      <bottom style="thin">
        <color indexed="22"/>
      </bottom>
    </border>
    <border>
      <left style="thin"/>
      <right style="thin"/>
      <top style="thin"/>
      <bottom/>
    </border>
    <border>
      <left style="thin"/>
      <right style="thin">
        <color theme="0" tint="-0.24993999302387238"/>
      </right>
      <top style="thin">
        <color theme="0" tint="-0.24993999302387238"/>
      </top>
      <bottom/>
    </border>
    <border>
      <left style="thin">
        <color theme="0" tint="-0.149959996342659"/>
      </left>
      <right style="thin">
        <color theme="0" tint="-0.149959996342659"/>
      </right>
      <top style="thin">
        <color theme="0" tint="-0.149959996342659"/>
      </top>
      <bottom style="thin">
        <color theme="0" tint="-0.149959996342659"/>
      </bottom>
    </border>
    <border>
      <left style="thin"/>
      <right/>
      <top style="thin"/>
      <bottom style="thin"/>
    </border>
    <border>
      <left/>
      <right/>
      <top style="thin"/>
      <bottom style="thin"/>
    </border>
    <border>
      <left/>
      <right style="thin"/>
      <top style="thin"/>
      <bottom style="thin"/>
    </border>
    <border>
      <left style="thin"/>
      <right/>
      <top style="thin">
        <color indexed="22"/>
      </top>
      <bottom style="thin">
        <color indexed="22"/>
      </bottom>
    </border>
    <border>
      <left style="medium"/>
      <right/>
      <top style="medium"/>
      <bottom style="medium"/>
    </border>
    <border>
      <left/>
      <right style="medium"/>
      <top style="medium"/>
      <bottom style="medium"/>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right style="thin"/>
      <top style="thin">
        <color indexed="22"/>
      </top>
      <bottom/>
    </border>
    <border>
      <left/>
      <right style="thin"/>
      <top style="thin">
        <color indexed="22"/>
      </top>
      <bottom style="thin">
        <color indexed="22"/>
      </bottom>
    </border>
    <border>
      <left style="thin">
        <color theme="0" tint="-0.149959996342659"/>
      </left>
      <right/>
      <top style="thin">
        <color theme="0" tint="-0.149959996342659"/>
      </top>
      <bottom style="thin">
        <color theme="0" tint="-0.149959996342659"/>
      </bottom>
    </border>
    <border>
      <left/>
      <right style="thin">
        <color theme="0" tint="-0.149959996342659"/>
      </right>
      <top style="thin">
        <color theme="0" tint="-0.149959996342659"/>
      </top>
      <bottom style="thin">
        <color theme="0" tint="-0.149959996342659"/>
      </bottom>
    </border>
    <border>
      <left/>
      <right/>
      <top style="thin">
        <color theme="0" tint="-0.149959996342659"/>
      </top>
      <bottom style="thin">
        <color theme="0" tint="-0.149959996342659"/>
      </bottom>
    </border>
    <border>
      <left style="thin">
        <color theme="0" tint="-0.149959996342659"/>
      </left>
      <right style="thin"/>
      <top style="thin">
        <color theme="0" tint="-0.149959996342659"/>
      </top>
      <bottom style="thin">
        <color theme="0" tint="-0.149959996342659"/>
      </bottom>
    </border>
    <border>
      <left style="thin"/>
      <right style="thin"/>
      <top style="thin">
        <color theme="0" tint="-0.149959996342659"/>
      </top>
      <bottom style="thin">
        <color theme="0" tint="-0.149959996342659"/>
      </bottom>
    </border>
    <border>
      <left style="thin"/>
      <right style="thin">
        <color theme="0" tint="-0.149959996342659"/>
      </right>
      <top style="thin">
        <color theme="0" tint="-0.149959996342659"/>
      </top>
      <bottom style="thin">
        <color theme="0" tint="-0.149959996342659"/>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76">
    <xf numFmtId="0" fontId="0" fillId="0" borderId="0" xfId="0"/>
    <xf numFmtId="0" fontId="2" fillId="2" borderId="0" xfId="0" applyFont="1" applyFill="1" applyAlignment="1">
      <alignment vertical="center"/>
    </xf>
    <xf numFmtId="4" fontId="2" fillId="2" borderId="0" xfId="0" applyNumberFormat="1" applyFont="1" applyFill="1" applyAlignment="1">
      <alignment horizontal="center" vertical="center" wrapText="1"/>
    </xf>
    <xf numFmtId="4" fontId="3" fillId="2" borderId="0" xfId="0" applyNumberFormat="1" applyFont="1" applyFill="1" applyAlignment="1">
      <alignment vertical="center"/>
    </xf>
    <xf numFmtId="167" fontId="2" fillId="3" borderId="1" xfId="20" applyNumberFormat="1" applyFont="1" applyFill="1" applyBorder="1" applyAlignment="1">
      <alignment horizontal="center" vertical="center"/>
      <protection/>
    </xf>
    <xf numFmtId="0" fontId="0" fillId="2" borderId="2" xfId="0" applyFont="1" applyFill="1" applyBorder="1"/>
    <xf numFmtId="0" fontId="0" fillId="2" borderId="0" xfId="0" applyFont="1" applyFill="1"/>
    <xf numFmtId="0" fontId="30" fillId="2" borderId="0" xfId="0" applyFont="1" applyFill="1"/>
    <xf numFmtId="0" fontId="2" fillId="2" borderId="3" xfId="0" applyFont="1" applyFill="1" applyBorder="1"/>
    <xf numFmtId="0" fontId="2" fillId="2" borderId="0" xfId="0" applyFont="1" applyFill="1"/>
    <xf numFmtId="164" fontId="2" fillId="2" borderId="0" xfId="0" applyNumberFormat="1" applyFont="1" applyFill="1"/>
    <xf numFmtId="0" fontId="2" fillId="2" borderId="2" xfId="0" applyFont="1" applyFill="1" applyBorder="1"/>
    <xf numFmtId="0" fontId="0" fillId="2" borderId="0" xfId="0" applyFill="1"/>
    <xf numFmtId="0" fontId="36" fillId="2" borderId="3" xfId="0" applyFont="1" applyFill="1" applyBorder="1" applyAlignment="1">
      <alignment vertical="center"/>
    </xf>
    <xf numFmtId="0" fontId="3" fillId="2" borderId="0" xfId="0" applyFont="1" applyFill="1" applyAlignment="1">
      <alignment vertical="center"/>
    </xf>
    <xf numFmtId="2" fontId="3" fillId="2" borderId="0" xfId="0" applyNumberFormat="1" applyFont="1" applyFill="1" applyAlignment="1">
      <alignment horizontal="center" vertical="center"/>
    </xf>
    <xf numFmtId="168" fontId="2" fillId="2" borderId="0" xfId="20" applyNumberFormat="1" applyFont="1" applyFill="1" applyAlignment="1">
      <alignment horizontal="center" vertical="center"/>
      <protection/>
    </xf>
    <xf numFmtId="0" fontId="2" fillId="2" borderId="2" xfId="20" applyFont="1" applyFill="1" applyBorder="1" applyAlignment="1">
      <alignment vertical="center"/>
      <protection/>
    </xf>
    <xf numFmtId="0" fontId="2" fillId="2" borderId="0" xfId="20" applyFont="1" applyFill="1" applyAlignment="1">
      <alignment vertical="center"/>
      <protection/>
    </xf>
    <xf numFmtId="0" fontId="36" fillId="2" borderId="0" xfId="0" applyFont="1" applyFill="1" applyAlignment="1">
      <alignment horizontal="left"/>
    </xf>
    <xf numFmtId="0" fontId="15" fillId="2" borderId="0" xfId="0" applyFont="1" applyFill="1"/>
    <xf numFmtId="0" fontId="1" fillId="2" borderId="0" xfId="0" applyFont="1" applyFill="1"/>
    <xf numFmtId="2" fontId="21" fillId="2" borderId="0" xfId="0" applyNumberFormat="1" applyFont="1" applyFill="1"/>
    <xf numFmtId="0" fontId="0" fillId="2" borderId="4" xfId="0" applyFill="1" applyBorder="1"/>
    <xf numFmtId="0" fontId="0" fillId="2" borderId="5" xfId="0" applyFill="1" applyBorder="1"/>
    <xf numFmtId="2" fontId="0" fillId="2" borderId="5" xfId="0" applyNumberFormat="1" applyFill="1" applyBorder="1"/>
    <xf numFmtId="164" fontId="0" fillId="2" borderId="5" xfId="0" applyNumberFormat="1" applyFill="1" applyBorder="1"/>
    <xf numFmtId="0" fontId="0" fillId="2" borderId="6" xfId="0" applyFill="1" applyBorder="1"/>
    <xf numFmtId="0" fontId="2" fillId="2" borderId="3" xfId="0" applyFont="1" applyFill="1" applyBorder="1" applyAlignment="1">
      <alignment vertical="center"/>
    </xf>
    <xf numFmtId="0" fontId="0" fillId="2" borderId="2" xfId="0" applyFill="1" applyBorder="1" applyAlignment="1">
      <alignment vertical="center"/>
    </xf>
    <xf numFmtId="0" fontId="0" fillId="2" borderId="0" xfId="0" applyFill="1" applyAlignment="1">
      <alignment vertical="center"/>
    </xf>
    <xf numFmtId="0" fontId="0" fillId="2" borderId="7" xfId="0" applyFill="1" applyBorder="1"/>
    <xf numFmtId="0" fontId="0" fillId="2" borderId="8" xfId="0" applyFill="1" applyBorder="1"/>
    <xf numFmtId="2" fontId="0" fillId="2" borderId="8" xfId="0" applyNumberFormat="1" applyFill="1" applyBorder="1"/>
    <xf numFmtId="164" fontId="0" fillId="2" borderId="8" xfId="0" applyNumberFormat="1" applyFill="1" applyBorder="1"/>
    <xf numFmtId="0" fontId="0" fillId="2" borderId="9" xfId="0" applyFill="1" applyBorder="1"/>
    <xf numFmtId="0" fontId="0" fillId="2" borderId="3" xfId="0" applyFill="1" applyBorder="1"/>
    <xf numFmtId="0" fontId="0" fillId="2" borderId="10" xfId="0" applyFill="1" applyBorder="1"/>
    <xf numFmtId="0" fontId="2" fillId="2" borderId="11" xfId="0" applyFont="1" applyFill="1" applyBorder="1" applyAlignment="1">
      <alignment horizontal="left" vertical="center"/>
    </xf>
    <xf numFmtId="0" fontId="2" fillId="2" borderId="11" xfId="0" applyFont="1" applyFill="1" applyBorder="1"/>
    <xf numFmtId="0" fontId="2" fillId="2" borderId="11" xfId="0" applyFont="1" applyFill="1" applyBorder="1" applyAlignment="1">
      <alignment horizontal="left"/>
    </xf>
    <xf numFmtId="0" fontId="2" fillId="2" borderId="12" xfId="0" applyFont="1" applyFill="1" applyBorder="1"/>
    <xf numFmtId="0" fontId="2" fillId="2" borderId="10" xfId="0" applyFont="1" applyFill="1" applyBorder="1"/>
    <xf numFmtId="0" fontId="20" fillId="2" borderId="11" xfId="0" applyFont="1" applyFill="1" applyBorder="1" applyAlignment="1">
      <alignment horizontal="left"/>
    </xf>
    <xf numFmtId="2" fontId="2" fillId="2" borderId="11" xfId="0" applyNumberFormat="1" applyFont="1" applyFill="1" applyBorder="1"/>
    <xf numFmtId="164" fontId="2" fillId="2" borderId="11" xfId="0" applyNumberFormat="1" applyFont="1" applyFill="1" applyBorder="1"/>
    <xf numFmtId="0" fontId="14" fillId="2" borderId="3" xfId="0" applyFont="1" applyFill="1" applyBorder="1"/>
    <xf numFmtId="2" fontId="3" fillId="2" borderId="0" xfId="0" applyNumberFormat="1" applyFont="1" applyFill="1"/>
    <xf numFmtId="0" fontId="3" fillId="2" borderId="3" xfId="0" applyFont="1" applyFill="1" applyBorder="1"/>
    <xf numFmtId="2" fontId="3" fillId="2" borderId="0" xfId="0" applyNumberFormat="1" applyFont="1" applyFill="1" applyAlignment="1">
      <alignment horizontal="center"/>
    </xf>
    <xf numFmtId="0" fontId="3" fillId="2" borderId="0" xfId="0" applyFont="1" applyFill="1" applyAlignment="1">
      <alignment horizontal="center"/>
    </xf>
    <xf numFmtId="0" fontId="2" fillId="2" borderId="3" xfId="0" applyFont="1" applyFill="1" applyBorder="1"/>
    <xf numFmtId="0" fontId="0" fillId="2" borderId="0" xfId="0" applyFill="1" applyAlignment="1">
      <alignment horizontal="center"/>
    </xf>
    <xf numFmtId="0" fontId="2" fillId="2" borderId="3" xfId="0" applyFont="1" applyFill="1" applyBorder="1" applyAlignment="1">
      <alignment horizontal="left" vertical="center" wrapText="1"/>
    </xf>
    <xf numFmtId="0" fontId="2" fillId="2" borderId="0" xfId="0" applyFont="1" applyFill="1" applyAlignment="1">
      <alignment horizontal="left" vertical="center" wrapText="1"/>
    </xf>
    <xf numFmtId="2" fontId="2" fillId="2" borderId="13" xfId="0" applyNumberFormat="1" applyFont="1" applyFill="1" applyBorder="1" applyAlignment="1" applyProtection="1">
      <alignment horizontal="center" vertical="center"/>
      <protection locked="0"/>
    </xf>
    <xf numFmtId="164" fontId="3" fillId="2" borderId="0" xfId="0" applyNumberFormat="1" applyFont="1" applyFill="1" applyAlignment="1">
      <alignment horizontal="center"/>
    </xf>
    <xf numFmtId="0" fontId="2" fillId="2" borderId="0" xfId="0" applyFont="1" applyFill="1" applyAlignment="1">
      <alignment horizontal="center"/>
    </xf>
    <xf numFmtId="2" fontId="2" fillId="2" borderId="0" xfId="0" applyNumberFormat="1" applyFont="1" applyFill="1"/>
    <xf numFmtId="164" fontId="2" fillId="2" borderId="0" xfId="0" applyNumberFormat="1" applyFont="1" applyFill="1" applyAlignment="1">
      <alignment horizontal="center"/>
    </xf>
    <xf numFmtId="0" fontId="29" fillId="2" borderId="3" xfId="0" applyFont="1" applyFill="1" applyBorder="1"/>
    <xf numFmtId="0" fontId="28" fillId="2" borderId="0" xfId="0" applyFont="1" applyFill="1"/>
    <xf numFmtId="0" fontId="16" fillId="2" borderId="0" xfId="0" applyFont="1" applyFill="1"/>
    <xf numFmtId="2" fontId="22" fillId="2" borderId="0" xfId="0" applyNumberFormat="1" applyFont="1" applyFill="1"/>
    <xf numFmtId="164" fontId="16" fillId="2" borderId="0" xfId="0" applyNumberFormat="1" applyFont="1" applyFill="1"/>
    <xf numFmtId="0" fontId="16" fillId="2" borderId="2" xfId="0" applyFont="1" applyFill="1" applyBorder="1"/>
    <xf numFmtId="0" fontId="28" fillId="2" borderId="0" xfId="0" applyFont="1" applyFill="1" applyAlignment="1">
      <alignment horizontal="center"/>
    </xf>
    <xf numFmtId="2" fontId="22" fillId="2" borderId="0" xfId="0" applyNumberFormat="1" applyFont="1" applyFill="1" applyAlignment="1">
      <alignment horizontal="center"/>
    </xf>
    <xf numFmtId="0" fontId="14" fillId="2" borderId="3" xfId="0" applyFont="1" applyFill="1" applyBorder="1"/>
    <xf numFmtId="0" fontId="0" fillId="2" borderId="0" xfId="0" applyFont="1" applyFill="1" applyAlignment="1">
      <alignment horizontal="center"/>
    </xf>
    <xf numFmtId="2" fontId="2" fillId="2" borderId="0" xfId="0" applyNumberFormat="1" applyFont="1" applyFill="1" applyAlignment="1">
      <alignment horizontal="center" vertical="center"/>
    </xf>
    <xf numFmtId="0" fontId="2" fillId="2" borderId="0" xfId="0" applyFont="1" applyFill="1" applyAlignment="1">
      <alignment vertical="top" wrapText="1"/>
    </xf>
    <xf numFmtId="0" fontId="2" fillId="2" borderId="0" xfId="0" applyFont="1" applyFill="1" applyAlignment="1">
      <alignment wrapText="1"/>
    </xf>
    <xf numFmtId="0" fontId="2" fillId="2" borderId="3" xfId="0" applyFont="1" applyFill="1" applyBorder="1" applyAlignment="1">
      <alignment horizontal="left" wrapText="1"/>
    </xf>
    <xf numFmtId="0" fontId="2" fillId="2" borderId="0" xfId="0" applyFont="1" applyFill="1" applyAlignment="1">
      <alignment horizontal="left" wrapText="1"/>
    </xf>
    <xf numFmtId="0" fontId="2" fillId="2" borderId="3" xfId="0" applyFont="1" applyFill="1" applyBorder="1" applyAlignment="1">
      <alignment horizontal="left" vertical="center" wrapText="1"/>
    </xf>
    <xf numFmtId="0" fontId="9" fillId="2" borderId="0" xfId="0" applyFont="1" applyFill="1"/>
    <xf numFmtId="0" fontId="16" fillId="2" borderId="3" xfId="0" applyFont="1" applyFill="1" applyBorder="1" applyAlignment="1">
      <alignment horizontal="left" vertical="center" wrapText="1"/>
    </xf>
    <xf numFmtId="0" fontId="16" fillId="2" borderId="0" xfId="0" applyFont="1" applyFill="1" applyAlignment="1">
      <alignment horizontal="left" vertical="center" wrapText="1"/>
    </xf>
    <xf numFmtId="0" fontId="14" fillId="2" borderId="3" xfId="0" applyFont="1" applyFill="1" applyBorder="1" applyAlignment="1">
      <alignment vertical="center"/>
    </xf>
    <xf numFmtId="0" fontId="18" fillId="2" borderId="10" xfId="0" applyFont="1" applyFill="1" applyBorder="1" applyAlignment="1">
      <alignment horizontal="left"/>
    </xf>
    <xf numFmtId="0" fontId="19" fillId="2" borderId="11" xfId="0" applyFont="1" applyFill="1" applyBorder="1" applyAlignment="1">
      <alignment horizontal="left" wrapText="1"/>
    </xf>
    <xf numFmtId="0" fontId="19" fillId="2" borderId="12" xfId="0" applyFont="1" applyFill="1" applyBorder="1"/>
    <xf numFmtId="0" fontId="18" fillId="2" borderId="3" xfId="0" applyFont="1" applyFill="1" applyBorder="1" applyAlignment="1">
      <alignment horizontal="left"/>
    </xf>
    <xf numFmtId="0" fontId="19" fillId="2" borderId="0" xfId="0" applyFont="1" applyFill="1" applyAlignment="1">
      <alignment horizontal="left" wrapText="1"/>
    </xf>
    <xf numFmtId="0" fontId="19" fillId="2" borderId="2" xfId="0" applyFont="1" applyFill="1" applyBorder="1"/>
    <xf numFmtId="0" fontId="19" fillId="2" borderId="0" xfId="0" applyFont="1" applyFill="1"/>
    <xf numFmtId="0" fontId="2" fillId="2" borderId="3" xfId="0" applyFont="1" applyFill="1" applyBorder="1" applyAlignment="1">
      <alignment horizontal="left" vertical="top"/>
    </xf>
    <xf numFmtId="0" fontId="2" fillId="2" borderId="0" xfId="0" applyFont="1" applyFill="1" applyAlignment="1">
      <alignment horizontal="right"/>
    </xf>
    <xf numFmtId="2" fontId="2" fillId="2" borderId="0" xfId="0" applyNumberFormat="1" applyFont="1" applyFill="1" applyAlignment="1">
      <alignment horizontal="right" vertical="center"/>
    </xf>
    <xf numFmtId="0" fontId="2" fillId="2" borderId="3" xfId="0" applyFont="1" applyFill="1" applyBorder="1" applyAlignment="1">
      <alignment horizontal="left" vertical="center"/>
    </xf>
    <xf numFmtId="0" fontId="0" fillId="2" borderId="3" xfId="0" applyFill="1" applyBorder="1"/>
    <xf numFmtId="0" fontId="2" fillId="2" borderId="0" xfId="0" applyFont="1" applyFill="1" applyAlignment="1">
      <alignment horizontal="center" vertical="center"/>
    </xf>
    <xf numFmtId="14" fontId="2" fillId="2" borderId="0" xfId="0" applyNumberFormat="1" applyFont="1" applyFill="1" applyAlignment="1">
      <alignment horizontal="left"/>
    </xf>
    <xf numFmtId="2" fontId="2" fillId="2" borderId="0" xfId="0" applyNumberFormat="1" applyFont="1" applyFill="1" applyAlignment="1">
      <alignment horizontal="right"/>
    </xf>
    <xf numFmtId="14" fontId="2" fillId="2" borderId="0" xfId="0" applyNumberFormat="1" applyFont="1" applyFill="1"/>
    <xf numFmtId="0" fontId="6" fillId="2" borderId="0" xfId="0" applyFont="1" applyFill="1" applyAlignment="1">
      <alignment horizontal="center"/>
    </xf>
    <xf numFmtId="0" fontId="2" fillId="2" borderId="0" xfId="0" applyFont="1" applyFill="1" applyAlignment="1">
      <alignment horizontal="left" vertical="center"/>
    </xf>
    <xf numFmtId="49" fontId="2" fillId="2" borderId="0" xfId="0" applyNumberFormat="1" applyFont="1" applyFill="1" applyAlignment="1">
      <alignment horizontal="center"/>
    </xf>
    <xf numFmtId="0" fontId="2" fillId="2" borderId="3" xfId="0" applyFont="1" applyFill="1" applyBorder="1" applyAlignment="1">
      <alignment vertical="center"/>
    </xf>
    <xf numFmtId="2" fontId="2" fillId="2" borderId="0" xfId="0" applyNumberFormat="1" applyFont="1" applyFill="1" applyAlignment="1">
      <alignment vertical="center"/>
    </xf>
    <xf numFmtId="164" fontId="2" fillId="2" borderId="0" xfId="0" applyNumberFormat="1" applyFont="1" applyFill="1" applyAlignment="1">
      <alignment vertical="center"/>
    </xf>
    <xf numFmtId="0" fontId="2" fillId="2" borderId="2" xfId="0" applyFont="1" applyFill="1" applyBorder="1" applyAlignment="1">
      <alignment vertical="center"/>
    </xf>
    <xf numFmtId="49" fontId="2" fillId="2" borderId="0" xfId="0" applyNumberFormat="1" applyFont="1" applyFill="1" applyAlignment="1">
      <alignment horizontal="left" vertical="center"/>
    </xf>
    <xf numFmtId="0" fontId="3" fillId="2" borderId="3" xfId="0" applyFont="1" applyFill="1" applyBorder="1" applyAlignment="1">
      <alignment horizontal="left" vertical="center"/>
    </xf>
    <xf numFmtId="0" fontId="2" fillId="2" borderId="3"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2" xfId="0" applyFont="1" applyFill="1" applyBorder="1" applyAlignment="1">
      <alignment horizontal="center" vertical="center" wrapText="1"/>
    </xf>
    <xf numFmtId="0" fontId="3" fillId="2" borderId="3" xfId="0" applyFont="1" applyFill="1" applyBorder="1"/>
    <xf numFmtId="0" fontId="3" fillId="2" borderId="0" xfId="0" applyFont="1" applyFill="1" applyAlignment="1">
      <alignment horizontal="center" vertical="center" wrapText="1"/>
    </xf>
    <xf numFmtId="0" fontId="9" fillId="2" borderId="2" xfId="0" applyFont="1" applyFill="1" applyBorder="1" applyAlignment="1">
      <alignment horizontal="center" vertical="center"/>
    </xf>
    <xf numFmtId="4" fontId="2" fillId="2" borderId="0" xfId="0" applyNumberFormat="1" applyFont="1" applyFill="1" applyAlignment="1">
      <alignment vertical="center"/>
    </xf>
    <xf numFmtId="0" fontId="2" fillId="2" borderId="3" xfId="0" applyFont="1" applyFill="1" applyBorder="1" applyAlignment="1">
      <alignment vertical="center" wrapText="1"/>
    </xf>
    <xf numFmtId="0" fontId="31" fillId="2" borderId="0" xfId="20" applyFont="1" applyFill="1" applyAlignment="1">
      <alignment horizontal="left" vertical="center"/>
      <protection/>
    </xf>
    <xf numFmtId="14" fontId="3" fillId="2" borderId="0" xfId="0" applyNumberFormat="1" applyFont="1" applyFill="1" applyAlignment="1">
      <alignment horizontal="left"/>
    </xf>
    <xf numFmtId="4" fontId="5" fillId="2" borderId="0" xfId="0" applyNumberFormat="1" applyFont="1" applyFill="1" applyAlignment="1">
      <alignment vertical="center" wrapText="1"/>
    </xf>
    <xf numFmtId="0" fontId="16" fillId="2" borderId="0" xfId="0" applyFont="1" applyFill="1" applyAlignment="1">
      <alignment vertical="center" wrapText="1"/>
    </xf>
    <xf numFmtId="0" fontId="3" fillId="2" borderId="0" xfId="0" applyFont="1" applyFill="1" applyAlignment="1">
      <alignment vertical="center" wrapText="1"/>
    </xf>
    <xf numFmtId="0" fontId="2" fillId="2" borderId="0" xfId="0" applyFont="1" applyFill="1" applyAlignment="1">
      <alignment vertical="center" wrapText="1"/>
    </xf>
    <xf numFmtId="0" fontId="2" fillId="2" borderId="3" xfId="0" applyFont="1" applyFill="1" applyBorder="1" applyAlignment="1">
      <alignment vertical="center" wrapText="1"/>
    </xf>
    <xf numFmtId="0" fontId="3" fillId="2" borderId="7" xfId="0" applyFont="1" applyFill="1" applyBorder="1"/>
    <xf numFmtId="0" fontId="2" fillId="2" borderId="8" xfId="0" applyFont="1" applyFill="1" applyBorder="1" applyAlignment="1">
      <alignment horizontal="left" vertical="center" wrapText="1"/>
    </xf>
    <xf numFmtId="0" fontId="2" fillId="2" borderId="8" xfId="0" applyFont="1" applyFill="1" applyBorder="1" applyAlignment="1">
      <alignment vertical="center"/>
    </xf>
    <xf numFmtId="2" fontId="2" fillId="2" borderId="8" xfId="0" applyNumberFormat="1" applyFont="1" applyFill="1" applyBorder="1" applyAlignment="1">
      <alignment vertical="center"/>
    </xf>
    <xf numFmtId="0" fontId="16" fillId="2" borderId="0" xfId="0" applyFont="1" applyFill="1" applyAlignment="1">
      <alignment vertical="center"/>
    </xf>
    <xf numFmtId="0" fontId="22" fillId="2" borderId="3" xfId="0" applyFont="1" applyFill="1" applyBorder="1"/>
    <xf numFmtId="2" fontId="16" fillId="2" borderId="0" xfId="0" applyNumberFormat="1" applyFont="1" applyFill="1" applyAlignment="1">
      <alignment vertical="center"/>
    </xf>
    <xf numFmtId="0" fontId="16" fillId="2" borderId="3" xfId="0" applyFont="1" applyFill="1" applyBorder="1" applyAlignment="1">
      <alignment vertical="center" wrapText="1"/>
    </xf>
    <xf numFmtId="14" fontId="16" fillId="2" borderId="0" xfId="0" applyNumberFormat="1" applyFont="1" applyFill="1"/>
    <xf numFmtId="0" fontId="22" fillId="2" borderId="0" xfId="0" applyFont="1" applyFill="1" applyAlignment="1">
      <alignment vertical="center" wrapText="1"/>
    </xf>
    <xf numFmtId="4" fontId="49" fillId="2" borderId="0" xfId="0" applyNumberFormat="1" applyFont="1" applyFill="1" applyAlignment="1">
      <alignment vertical="center" wrapText="1"/>
    </xf>
    <xf numFmtId="0" fontId="16" fillId="2" borderId="2" xfId="0" applyFont="1" applyFill="1" applyBorder="1" applyAlignment="1">
      <alignment vertical="center"/>
    </xf>
    <xf numFmtId="0" fontId="16" fillId="2" borderId="3" xfId="0" applyFont="1" applyFill="1" applyBorder="1" applyAlignment="1">
      <alignment vertical="center" wrapText="1"/>
    </xf>
    <xf numFmtId="3" fontId="2" fillId="2" borderId="13" xfId="0" applyNumberFormat="1" applyFont="1" applyFill="1" applyBorder="1" applyAlignment="1" applyProtection="1">
      <alignment horizontal="center" vertical="center" wrapText="1"/>
      <protection locked="0"/>
    </xf>
    <xf numFmtId="2" fontId="2" fillId="2" borderId="0" xfId="0" applyNumberFormat="1" applyFont="1" applyFill="1" applyAlignment="1" quotePrefix="1">
      <alignment horizontal="left"/>
    </xf>
    <xf numFmtId="2" fontId="0" fillId="2" borderId="0" xfId="0" applyNumberFormat="1" applyFill="1"/>
    <xf numFmtId="164" fontId="0" fillId="2" borderId="0" xfId="0" applyNumberFormat="1" applyFill="1"/>
    <xf numFmtId="0" fontId="3" fillId="2" borderId="3" xfId="0" applyFont="1" applyFill="1" applyBorder="1" applyAlignment="1">
      <alignment vertical="center"/>
    </xf>
    <xf numFmtId="0" fontId="31" fillId="2" borderId="2" xfId="20" applyFont="1" applyFill="1" applyBorder="1" applyAlignment="1">
      <alignment horizontal="left" vertical="center"/>
      <protection/>
    </xf>
    <xf numFmtId="0" fontId="3" fillId="2" borderId="0" xfId="0" applyFont="1" applyFill="1" applyAlignment="1">
      <alignment horizontal="left"/>
    </xf>
    <xf numFmtId="0" fontId="3" fillId="2" borderId="0" xfId="0" applyFont="1" applyFill="1"/>
    <xf numFmtId="0" fontId="3" fillId="2" borderId="0" xfId="0" applyFont="1" applyFill="1" applyAlignment="1">
      <alignment horizontal="left" vertical="center"/>
    </xf>
    <xf numFmtId="49" fontId="3" fillId="2" borderId="0" xfId="0" applyNumberFormat="1" applyFont="1" applyFill="1" applyAlignment="1">
      <alignment horizontal="left" vertical="center"/>
    </xf>
    <xf numFmtId="0" fontId="32" fillId="2" borderId="2" xfId="20" applyFont="1" applyFill="1" applyBorder="1" applyAlignment="1">
      <alignment horizontal="center" vertical="center"/>
      <protection/>
    </xf>
    <xf numFmtId="0" fontId="33" fillId="2" borderId="0" xfId="20" applyFont="1" applyFill="1">
      <alignment/>
      <protection/>
    </xf>
    <xf numFmtId="0" fontId="17" fillId="2" borderId="0" xfId="0" applyFont="1" applyFill="1"/>
    <xf numFmtId="0" fontId="35" fillId="2" borderId="2" xfId="20" applyFont="1" applyFill="1" applyBorder="1" applyAlignment="1">
      <alignment vertical="center"/>
      <protection/>
    </xf>
    <xf numFmtId="0" fontId="35" fillId="2" borderId="0" xfId="20" applyFont="1" applyFill="1" applyAlignment="1">
      <alignment vertical="center"/>
      <protection/>
    </xf>
    <xf numFmtId="1" fontId="6" fillId="2" borderId="14" xfId="0" applyNumberFormat="1" applyFont="1" applyFill="1" applyBorder="1" applyAlignment="1" applyProtection="1">
      <alignment horizontal="center" vertical="center" wrapText="1"/>
      <protection locked="0"/>
    </xf>
    <xf numFmtId="49" fontId="6" fillId="2" borderId="1" xfId="0" applyNumberFormat="1" applyFont="1" applyFill="1" applyBorder="1" applyAlignment="1">
      <alignment horizontal="center" vertical="center"/>
    </xf>
    <xf numFmtId="49" fontId="6" fillId="2" borderId="15" xfId="0" applyNumberFormat="1" applyFont="1" applyFill="1" applyBorder="1" applyAlignment="1" applyProtection="1">
      <alignment horizontal="center" vertical="center"/>
      <protection locked="0"/>
    </xf>
    <xf numFmtId="1" fontId="6" fillId="2" borderId="1" xfId="0" applyNumberFormat="1" applyFont="1" applyFill="1" applyBorder="1" applyAlignment="1" applyProtection="1">
      <alignment horizontal="center" vertical="center"/>
      <protection locked="0"/>
    </xf>
    <xf numFmtId="2" fontId="6" fillId="2" borderId="15" xfId="0" applyNumberFormat="1" applyFont="1" applyFill="1" applyBorder="1" applyAlignment="1">
      <alignment horizontal="right" vertical="center"/>
    </xf>
    <xf numFmtId="164" fontId="6" fillId="2" borderId="15" xfId="0" applyNumberFormat="1" applyFont="1" applyFill="1" applyBorder="1" applyAlignment="1">
      <alignment horizontal="right" vertical="center"/>
    </xf>
    <xf numFmtId="1" fontId="6" fillId="2" borderId="1" xfId="0" applyNumberFormat="1" applyFont="1" applyFill="1" applyBorder="1" applyAlignment="1" applyProtection="1">
      <alignment horizontal="center" vertical="center" wrapText="1"/>
      <protection locked="0"/>
    </xf>
    <xf numFmtId="164" fontId="6" fillId="2" borderId="1" xfId="0" applyNumberFormat="1" applyFont="1" applyFill="1" applyBorder="1" applyAlignment="1">
      <alignment horizontal="right" vertical="center" wrapText="1"/>
    </xf>
    <xf numFmtId="0" fontId="6" fillId="2" borderId="1" xfId="0" applyFont="1" applyFill="1" applyBorder="1" applyAlignment="1">
      <alignment vertical="center"/>
    </xf>
    <xf numFmtId="0" fontId="6" fillId="2" borderId="1" xfId="0" applyFont="1" applyFill="1" applyBorder="1" applyAlignment="1" applyProtection="1">
      <alignment vertical="center"/>
      <protection locked="0"/>
    </xf>
    <xf numFmtId="49" fontId="6" fillId="2" borderId="1" xfId="0" applyNumberFormat="1" applyFont="1" applyFill="1" applyBorder="1" applyAlignment="1" applyProtection="1">
      <alignment horizontal="center" vertical="center"/>
      <protection locked="0"/>
    </xf>
    <xf numFmtId="49" fontId="3" fillId="2" borderId="0" xfId="20" applyNumberFormat="1" applyFont="1" applyFill="1" applyAlignment="1">
      <alignment horizontal="center" vertical="center" wrapText="1"/>
      <protection/>
    </xf>
    <xf numFmtId="0" fontId="2" fillId="2" borderId="0" xfId="20" applyFont="1" applyFill="1" applyAlignment="1">
      <alignment horizontal="center" vertical="center" wrapText="1"/>
      <protection/>
    </xf>
    <xf numFmtId="49" fontId="2" fillId="2" borderId="0" xfId="20" applyNumberFormat="1" applyFont="1" applyFill="1" applyAlignment="1">
      <alignment horizontal="center" vertical="center" wrapText="1"/>
      <protection/>
    </xf>
    <xf numFmtId="0" fontId="36" fillId="2" borderId="3" xfId="20" applyFont="1" applyFill="1" applyBorder="1" applyAlignment="1">
      <alignment vertical="center"/>
      <protection/>
    </xf>
    <xf numFmtId="0" fontId="36" fillId="2" borderId="0" xfId="20" applyFont="1" applyFill="1" applyAlignment="1">
      <alignment vertical="center"/>
      <protection/>
    </xf>
    <xf numFmtId="0" fontId="36" fillId="2" borderId="0" xfId="20" applyFont="1" applyFill="1" applyAlignment="1">
      <alignment vertical="center" wrapText="1"/>
      <protection/>
    </xf>
    <xf numFmtId="2" fontId="9" fillId="2" borderId="0" xfId="20" applyNumberFormat="1" applyFont="1" applyFill="1" applyAlignment="1">
      <alignment vertical="center" wrapText="1"/>
      <protection/>
    </xf>
    <xf numFmtId="0" fontId="30" fillId="2" borderId="2" xfId="20" applyFont="1" applyFill="1" applyBorder="1" applyAlignment="1">
      <alignment vertical="center"/>
      <protection/>
    </xf>
    <xf numFmtId="0" fontId="30" fillId="2" borderId="0" xfId="20" applyFont="1" applyFill="1" applyAlignment="1">
      <alignment vertical="center"/>
      <protection/>
    </xf>
    <xf numFmtId="0" fontId="9" fillId="2" borderId="0" xfId="20" applyFont="1" applyFill="1" applyAlignment="1">
      <alignment vertical="center"/>
      <protection/>
    </xf>
    <xf numFmtId="0" fontId="9" fillId="2" borderId="0" xfId="20" applyFont="1" applyFill="1" applyAlignment="1">
      <alignment vertical="center" wrapText="1"/>
      <protection/>
    </xf>
    <xf numFmtId="0" fontId="55" fillId="2" borderId="16" xfId="20" applyFont="1" applyFill="1" applyBorder="1">
      <alignment/>
      <protection/>
    </xf>
    <xf numFmtId="0" fontId="55" fillId="2" borderId="17" xfId="20" applyFont="1" applyFill="1" applyBorder="1" applyAlignment="1">
      <alignment horizontal="left" vertical="center"/>
      <protection/>
    </xf>
    <xf numFmtId="0" fontId="55" fillId="2" borderId="17" xfId="20" applyFont="1" applyFill="1" applyBorder="1" applyAlignment="1">
      <alignment horizontal="left"/>
      <protection/>
    </xf>
    <xf numFmtId="0" fontId="55" fillId="2" borderId="18" xfId="20" applyFont="1" applyFill="1" applyBorder="1">
      <alignment/>
      <protection/>
    </xf>
    <xf numFmtId="0" fontId="55" fillId="2" borderId="0" xfId="20" applyFont="1" applyFill="1">
      <alignment/>
      <protection/>
    </xf>
    <xf numFmtId="0" fontId="55" fillId="2" borderId="10" xfId="20" applyFont="1" applyFill="1" applyBorder="1" applyAlignment="1">
      <alignment vertical="top"/>
      <protection/>
    </xf>
    <xf numFmtId="0" fontId="55" fillId="2" borderId="11" xfId="20" applyFont="1" applyFill="1" applyBorder="1" applyAlignment="1">
      <alignment vertical="top"/>
      <protection/>
    </xf>
    <xf numFmtId="0" fontId="55" fillId="2" borderId="11" xfId="20" applyFont="1" applyFill="1" applyBorder="1" applyAlignment="1">
      <alignment horizontal="center" vertical="center" wrapText="1"/>
      <protection/>
    </xf>
    <xf numFmtId="49" fontId="55" fillId="2" borderId="11" xfId="20" applyNumberFormat="1" applyFont="1" applyFill="1" applyBorder="1" applyAlignment="1">
      <alignment horizontal="center" vertical="center" wrapText="1"/>
      <protection/>
    </xf>
    <xf numFmtId="2" fontId="55" fillId="2" borderId="11" xfId="20" applyNumberFormat="1" applyFont="1" applyFill="1" applyBorder="1" applyAlignment="1">
      <alignment horizontal="center" vertical="center"/>
      <protection/>
    </xf>
    <xf numFmtId="0" fontId="55" fillId="2" borderId="12" xfId="20" applyFont="1" applyFill="1" applyBorder="1" applyAlignment="1">
      <alignment vertical="center"/>
      <protection/>
    </xf>
    <xf numFmtId="0" fontId="55" fillId="2" borderId="0" xfId="20" applyFont="1" applyFill="1" applyAlignment="1">
      <alignment vertical="center"/>
      <protection/>
    </xf>
    <xf numFmtId="0" fontId="33" fillId="2" borderId="2" xfId="20" applyFont="1" applyFill="1" applyBorder="1">
      <alignment/>
      <protection/>
    </xf>
    <xf numFmtId="0" fontId="55" fillId="2" borderId="3" xfId="20" applyFont="1" applyFill="1" applyBorder="1">
      <alignment/>
      <protection/>
    </xf>
    <xf numFmtId="2" fontId="55" fillId="2" borderId="0" xfId="20" applyNumberFormat="1" applyFont="1" applyFill="1">
      <alignment/>
      <protection/>
    </xf>
    <xf numFmtId="164" fontId="55" fillId="2" borderId="0" xfId="20" applyNumberFormat="1" applyFont="1" applyFill="1">
      <alignment/>
      <protection/>
    </xf>
    <xf numFmtId="0" fontId="55" fillId="2" borderId="2" xfId="20" applyFont="1" applyFill="1" applyBorder="1">
      <alignment/>
      <protection/>
    </xf>
    <xf numFmtId="0" fontId="0" fillId="2" borderId="0" xfId="20" applyFill="1" applyAlignment="1">
      <alignment vertical="center"/>
      <protection/>
    </xf>
    <xf numFmtId="2" fontId="2" fillId="2" borderId="0" xfId="20" applyNumberFormat="1" applyFont="1" applyFill="1" applyAlignment="1">
      <alignment vertical="center"/>
      <protection/>
    </xf>
    <xf numFmtId="0" fontId="0" fillId="2" borderId="2" xfId="20" applyFill="1" applyBorder="1" applyAlignment="1">
      <alignment vertical="center"/>
      <protection/>
    </xf>
    <xf numFmtId="0" fontId="2" fillId="2" borderId="3" xfId="20" applyFont="1" applyFill="1" applyBorder="1" applyAlignment="1">
      <alignment vertical="center"/>
      <protection/>
    </xf>
    <xf numFmtId="2" fontId="0" fillId="2" borderId="0" xfId="20" applyNumberFormat="1" applyFill="1" applyAlignment="1">
      <alignment vertical="center"/>
      <protection/>
    </xf>
    <xf numFmtId="0" fontId="0" fillId="2" borderId="0" xfId="20" applyFill="1">
      <alignment/>
      <protection/>
    </xf>
    <xf numFmtId="2" fontId="2" fillId="2" borderId="0" xfId="20" applyNumberFormat="1" applyFont="1" applyFill="1" applyAlignment="1">
      <alignment horizontal="center" vertical="center"/>
      <protection/>
    </xf>
    <xf numFmtId="164" fontId="2" fillId="2" borderId="0" xfId="20" applyNumberFormat="1" applyFont="1" applyFill="1" applyAlignment="1">
      <alignment vertical="center"/>
      <protection/>
    </xf>
    <xf numFmtId="0" fontId="12" fillId="2" borderId="3" xfId="20" applyFont="1" applyFill="1" applyBorder="1" applyAlignment="1">
      <alignment vertical="center"/>
      <protection/>
    </xf>
    <xf numFmtId="167" fontId="2" fillId="2" borderId="0" xfId="20" applyNumberFormat="1" applyFont="1" applyFill="1" applyAlignment="1">
      <alignment horizontal="center" vertical="center"/>
      <protection/>
    </xf>
    <xf numFmtId="2" fontId="11" fillId="2" borderId="0" xfId="20" applyNumberFormat="1" applyFont="1" applyFill="1" applyAlignment="1">
      <alignment horizontal="center" vertical="center"/>
      <protection/>
    </xf>
    <xf numFmtId="0" fontId="58" fillId="2" borderId="3" xfId="20" applyFont="1" applyFill="1" applyBorder="1" applyAlignment="1">
      <alignment vertical="center"/>
      <protection/>
    </xf>
    <xf numFmtId="167" fontId="55" fillId="2" borderId="0" xfId="20" applyNumberFormat="1" applyFont="1" applyFill="1" applyAlignment="1">
      <alignment horizontal="center" vertical="center"/>
      <protection/>
    </xf>
    <xf numFmtId="2" fontId="59" fillId="2" borderId="0" xfId="20" applyNumberFormat="1" applyFont="1" applyFill="1" applyAlignment="1">
      <alignment horizontal="center" vertical="center"/>
      <protection/>
    </xf>
    <xf numFmtId="0" fontId="55" fillId="2" borderId="2" xfId="20" applyFont="1" applyFill="1" applyBorder="1" applyAlignment="1">
      <alignment vertical="center"/>
      <protection/>
    </xf>
    <xf numFmtId="0" fontId="35" fillId="2" borderId="2" xfId="20" applyFont="1" applyFill="1" applyBorder="1">
      <alignment/>
      <protection/>
    </xf>
    <xf numFmtId="0" fontId="35" fillId="2" borderId="0" xfId="20" applyFont="1" applyFill="1">
      <alignment/>
      <protection/>
    </xf>
    <xf numFmtId="0" fontId="2" fillId="2" borderId="0" xfId="0" applyFont="1" applyFill="1" applyAlignment="1">
      <alignment horizontal="left"/>
    </xf>
    <xf numFmtId="2" fontId="6" fillId="2" borderId="1" xfId="0" applyNumberFormat="1" applyFont="1" applyFill="1" applyBorder="1" applyAlignment="1" applyProtection="1">
      <alignment horizontal="center" vertical="center" wrapText="1"/>
      <protection locked="0"/>
    </xf>
    <xf numFmtId="49" fontId="6" fillId="2" borderId="15" xfId="0" applyNumberFormat="1" applyFont="1" applyFill="1" applyBorder="1" applyAlignment="1" applyProtection="1">
      <alignment horizontal="center" vertical="center" wrapText="1"/>
      <protection locked="0"/>
    </xf>
    <xf numFmtId="1" fontId="6" fillId="2" borderId="15" xfId="0" applyNumberFormat="1" applyFont="1" applyFill="1" applyBorder="1" applyAlignment="1" applyProtection="1">
      <alignment horizontal="center" vertical="center" wrapText="1"/>
      <protection locked="0"/>
    </xf>
    <xf numFmtId="2" fontId="6" fillId="2" borderId="15" xfId="0" applyNumberFormat="1" applyFont="1" applyFill="1" applyBorder="1" applyAlignment="1">
      <alignment horizontal="center" vertical="center" wrapText="1"/>
    </xf>
    <xf numFmtId="0" fontId="0" fillId="2" borderId="2" xfId="0" applyFont="1" applyFill="1" applyBorder="1" applyAlignment="1">
      <alignment vertical="center"/>
    </xf>
    <xf numFmtId="0" fontId="0" fillId="2" borderId="0" xfId="0" applyFont="1" applyFill="1" applyAlignment="1">
      <alignment vertical="center"/>
    </xf>
    <xf numFmtId="0" fontId="6" fillId="2" borderId="15" xfId="0" applyFont="1" applyFill="1" applyBorder="1" applyAlignment="1" applyProtection="1">
      <alignment horizontal="center" vertical="center" wrapText="1"/>
      <protection locked="0"/>
    </xf>
    <xf numFmtId="49" fontId="6" fillId="2" borderId="1" xfId="0" applyNumberFormat="1" applyFont="1" applyFill="1" applyBorder="1" applyAlignment="1" applyProtection="1">
      <alignment horizontal="center" vertical="center" wrapText="1"/>
      <protection locked="0"/>
    </xf>
    <xf numFmtId="0" fontId="2" fillId="2" borderId="3" xfId="20" applyFont="1" applyFill="1" applyBorder="1">
      <alignment/>
      <protection/>
    </xf>
    <xf numFmtId="0" fontId="2" fillId="2" borderId="0" xfId="20" applyFont="1" applyFill="1">
      <alignment/>
      <protection/>
    </xf>
    <xf numFmtId="2" fontId="2" fillId="2" borderId="0" xfId="20" applyNumberFormat="1" applyFont="1" applyFill="1">
      <alignment/>
      <protection/>
    </xf>
    <xf numFmtId="164" fontId="2" fillId="2" borderId="0" xfId="20" applyNumberFormat="1" applyFont="1" applyFill="1">
      <alignment/>
      <protection/>
    </xf>
    <xf numFmtId="0" fontId="2" fillId="2" borderId="2" xfId="20" applyFont="1" applyFill="1" applyBorder="1">
      <alignment/>
      <protection/>
    </xf>
    <xf numFmtId="0" fontId="53" fillId="2" borderId="0" xfId="20" applyFont="1" applyFill="1" applyAlignment="1">
      <alignment wrapText="1"/>
      <protection/>
    </xf>
    <xf numFmtId="0" fontId="0" fillId="2" borderId="2" xfId="20" applyFill="1" applyBorder="1">
      <alignment/>
      <protection/>
    </xf>
    <xf numFmtId="0" fontId="28" fillId="2" borderId="3" xfId="20" applyFont="1" applyFill="1" applyBorder="1">
      <alignment/>
      <protection/>
    </xf>
    <xf numFmtId="0" fontId="28" fillId="2" borderId="0" xfId="20" applyFont="1" applyFill="1">
      <alignment/>
      <protection/>
    </xf>
    <xf numFmtId="0" fontId="22" fillId="2" borderId="0" xfId="20" applyFont="1" applyFill="1" applyAlignment="1">
      <alignment horizontal="center" vertical="center" wrapText="1"/>
      <protection/>
    </xf>
    <xf numFmtId="164" fontId="0" fillId="2" borderId="0" xfId="20" applyNumberFormat="1" applyFill="1">
      <alignment/>
      <protection/>
    </xf>
    <xf numFmtId="0" fontId="0" fillId="2" borderId="19" xfId="0" applyFont="1" applyFill="1" applyBorder="1"/>
    <xf numFmtId="0" fontId="0" fillId="2" borderId="20" xfId="0" applyFont="1" applyFill="1" applyBorder="1"/>
    <xf numFmtId="164" fontId="0" fillId="2" borderId="20" xfId="0" applyNumberFormat="1" applyFont="1" applyFill="1" applyBorder="1"/>
    <xf numFmtId="0" fontId="0" fillId="2" borderId="21" xfId="0" applyFont="1" applyFill="1" applyBorder="1"/>
    <xf numFmtId="0" fontId="0" fillId="2" borderId="2" xfId="0" applyFill="1" applyBorder="1"/>
    <xf numFmtId="0" fontId="14" fillId="2" borderId="3" xfId="0" applyFont="1" applyFill="1" applyBorder="1" applyAlignment="1">
      <alignment horizontal="left" vertical="center"/>
    </xf>
    <xf numFmtId="0" fontId="14" fillId="2" borderId="0" xfId="0" applyFont="1" applyFill="1" applyAlignment="1">
      <alignment horizontal="left" vertical="center"/>
    </xf>
    <xf numFmtId="0" fontId="0" fillId="2" borderId="3" xfId="0" applyFill="1" applyBorder="1" applyAlignment="1">
      <alignment vertical="center"/>
    </xf>
    <xf numFmtId="164" fontId="0" fillId="2" borderId="2" xfId="0" applyNumberFormat="1" applyFill="1" applyBorder="1"/>
    <xf numFmtId="0" fontId="2" fillId="2" borderId="22" xfId="0" applyFont="1" applyFill="1" applyBorder="1" applyAlignment="1">
      <alignment vertical="center"/>
    </xf>
    <xf numFmtId="0" fontId="22" fillId="2" borderId="0" xfId="0" applyFont="1" applyFill="1" applyAlignment="1">
      <alignment horizontal="left" vertical="center"/>
    </xf>
    <xf numFmtId="164" fontId="2" fillId="2" borderId="2" xfId="0" applyNumberFormat="1" applyFont="1" applyFill="1" applyBorder="1" applyAlignment="1">
      <alignment vertical="center"/>
    </xf>
    <xf numFmtId="0" fontId="2" fillId="2" borderId="16" xfId="0" applyFont="1" applyFill="1" applyBorder="1" applyAlignment="1">
      <alignment horizontal="left" wrapText="1"/>
    </xf>
    <xf numFmtId="0" fontId="2" fillId="2" borderId="17" xfId="0" applyFont="1" applyFill="1" applyBorder="1" applyAlignment="1">
      <alignment horizontal="left" wrapText="1"/>
    </xf>
    <xf numFmtId="0" fontId="0" fillId="2" borderId="18" xfId="0" applyFill="1" applyBorder="1"/>
    <xf numFmtId="0" fontId="3" fillId="2" borderId="0" xfId="0" applyFont="1" applyFill="1" applyAlignment="1">
      <alignment wrapText="1"/>
    </xf>
    <xf numFmtId="164" fontId="3" fillId="2" borderId="0" xfId="0" applyNumberFormat="1" applyFont="1" applyFill="1" applyAlignment="1">
      <alignment vertical="center"/>
    </xf>
    <xf numFmtId="0" fontId="2" fillId="2" borderId="2" xfId="0" applyFont="1" applyFill="1" applyBorder="1" applyAlignment="1">
      <alignment vertical="center" wrapText="1"/>
    </xf>
    <xf numFmtId="0" fontId="3" fillId="2" borderId="0" xfId="0" applyFont="1" applyFill="1" applyAlignment="1">
      <alignment horizontal="left" vertical="top"/>
    </xf>
    <xf numFmtId="3" fontId="2" fillId="2" borderId="0" xfId="0" applyNumberFormat="1" applyFont="1" applyFill="1" applyAlignment="1">
      <alignment horizontal="center" vertical="center" wrapText="1"/>
    </xf>
    <xf numFmtId="170" fontId="2" fillId="2" borderId="0" xfId="0" applyNumberFormat="1" applyFont="1" applyFill="1" applyAlignment="1">
      <alignment horizontal="center" vertical="center" wrapText="1"/>
    </xf>
    <xf numFmtId="165" fontId="2" fillId="2" borderId="0" xfId="0" applyNumberFormat="1" applyFont="1" applyFill="1" applyAlignment="1">
      <alignment horizontal="center" vertical="center" wrapText="1"/>
    </xf>
    <xf numFmtId="0" fontId="2" fillId="2" borderId="16" xfId="0" applyFont="1" applyFill="1" applyBorder="1"/>
    <xf numFmtId="0" fontId="2" fillId="2" borderId="17" xfId="0" applyFont="1" applyFill="1" applyBorder="1" applyAlignment="1">
      <alignment horizontal="left" vertical="center"/>
    </xf>
    <xf numFmtId="0" fontId="2" fillId="2" borderId="17" xfId="0" applyFont="1" applyFill="1" applyBorder="1" applyAlignment="1">
      <alignment horizontal="left"/>
    </xf>
    <xf numFmtId="0" fontId="2" fillId="2" borderId="18" xfId="0" applyFont="1" applyFill="1" applyBorder="1"/>
    <xf numFmtId="0" fontId="16" fillId="2" borderId="0" xfId="0" applyFont="1" applyFill="1" applyAlignment="1">
      <alignment horizontal="left"/>
    </xf>
    <xf numFmtId="170" fontId="16" fillId="2" borderId="0" xfId="0" applyNumberFormat="1" applyFont="1" applyFill="1" applyAlignment="1">
      <alignment horizontal="center" vertical="center" wrapText="1"/>
    </xf>
    <xf numFmtId="0" fontId="38" fillId="2" borderId="3" xfId="0" applyFont="1" applyFill="1" applyBorder="1"/>
    <xf numFmtId="0" fontId="39" fillId="2" borderId="0" xfId="0" applyFont="1" applyFill="1" applyAlignment="1">
      <alignment vertical="top" wrapText="1"/>
    </xf>
    <xf numFmtId="2" fontId="39" fillId="2" borderId="0" xfId="0" applyNumberFormat="1" applyFont="1" applyFill="1" applyAlignment="1" applyProtection="1">
      <alignment horizontal="center" vertical="center"/>
      <protection locked="0"/>
    </xf>
    <xf numFmtId="2" fontId="39" fillId="2" borderId="0" xfId="0" applyNumberFormat="1" applyFont="1" applyFill="1"/>
    <xf numFmtId="0" fontId="39" fillId="2" borderId="0" xfId="0" applyFont="1" applyFill="1" applyAlignment="1">
      <alignment horizontal="left"/>
    </xf>
    <xf numFmtId="0" fontId="39" fillId="2" borderId="2" xfId="0" applyFont="1" applyFill="1" applyBorder="1"/>
    <xf numFmtId="0" fontId="39" fillId="2" borderId="0" xfId="0" applyFont="1" applyFill="1"/>
    <xf numFmtId="0" fontId="39" fillId="2" borderId="3" xfId="0" applyFont="1" applyFill="1" applyBorder="1"/>
    <xf numFmtId="0" fontId="39" fillId="2" borderId="0" xfId="0" applyFont="1" applyFill="1" applyAlignment="1">
      <alignment vertical="center" wrapText="1"/>
    </xf>
    <xf numFmtId="0" fontId="51" fillId="2" borderId="0" xfId="0" applyFont="1" applyFill="1"/>
    <xf numFmtId="2" fontId="41" fillId="2" borderId="0" xfId="0" applyNumberFormat="1" applyFont="1" applyFill="1"/>
    <xf numFmtId="2" fontId="39" fillId="2" borderId="0" xfId="0" applyNumberFormat="1" applyFont="1" applyFill="1" applyAlignment="1">
      <alignment horizontal="center" vertical="center"/>
    </xf>
    <xf numFmtId="0" fontId="39" fillId="2" borderId="0" xfId="0" applyFont="1" applyFill="1" applyAlignment="1">
      <alignment horizontal="left" vertical="center" wrapText="1"/>
    </xf>
    <xf numFmtId="0" fontId="39" fillId="2" borderId="0" xfId="0" applyFont="1" applyFill="1" applyAlignment="1">
      <alignment horizontal="left" wrapText="1"/>
    </xf>
    <xf numFmtId="4" fontId="39" fillId="2" borderId="0" xfId="0" applyNumberFormat="1" applyFont="1" applyFill="1" applyAlignment="1">
      <alignment horizontal="left" wrapText="1"/>
    </xf>
    <xf numFmtId="0" fontId="38" fillId="2" borderId="0" xfId="0" applyFont="1" applyFill="1"/>
    <xf numFmtId="2" fontId="38" fillId="2" borderId="0" xfId="0" applyNumberFormat="1" applyFont="1" applyFill="1"/>
    <xf numFmtId="164" fontId="38" fillId="2" borderId="0" xfId="0" applyNumberFormat="1" applyFont="1" applyFill="1"/>
    <xf numFmtId="0" fontId="38" fillId="2" borderId="2" xfId="0" applyFont="1" applyFill="1" applyBorder="1"/>
    <xf numFmtId="0" fontId="9" fillId="2" borderId="3" xfId="0" applyFont="1" applyFill="1" applyBorder="1"/>
    <xf numFmtId="0" fontId="0" fillId="2" borderId="3" xfId="0" applyFont="1" applyFill="1" applyBorder="1"/>
    <xf numFmtId="2" fontId="0" fillId="2" borderId="0" xfId="0" applyNumberFormat="1" applyFont="1" applyFill="1"/>
    <xf numFmtId="164" fontId="0" fillId="2" borderId="0" xfId="0" applyNumberFormat="1" applyFont="1" applyFill="1"/>
    <xf numFmtId="0" fontId="18" fillId="2" borderId="3" xfId="0" applyFont="1" applyFill="1" applyBorder="1"/>
    <xf numFmtId="0" fontId="19" fillId="2" borderId="0" xfId="0" applyFont="1" applyFill="1" applyAlignment="1">
      <alignment horizontal="left" vertical="center" wrapText="1"/>
    </xf>
    <xf numFmtId="0" fontId="19" fillId="2" borderId="0" xfId="0" applyFont="1" applyFill="1" applyAlignment="1">
      <alignment horizontal="left" vertical="center"/>
    </xf>
    <xf numFmtId="0" fontId="19" fillId="2" borderId="2" xfId="0" applyFont="1" applyFill="1" applyBorder="1" applyAlignment="1">
      <alignment vertical="center"/>
    </xf>
    <xf numFmtId="0" fontId="19" fillId="2" borderId="0" xfId="0" applyFont="1" applyFill="1" applyAlignment="1">
      <alignment vertical="center"/>
    </xf>
    <xf numFmtId="49" fontId="2" fillId="2" borderId="0" xfId="0" applyNumberFormat="1" applyFont="1" applyFill="1" applyAlignment="1">
      <alignment horizontal="left" vertical="top"/>
    </xf>
    <xf numFmtId="0" fontId="0" fillId="2" borderId="23" xfId="0" applyFill="1" applyBorder="1"/>
    <xf numFmtId="49" fontId="3" fillId="2" borderId="0" xfId="0" applyNumberFormat="1" applyFont="1" applyFill="1" applyAlignment="1">
      <alignment horizontal="left" vertical="top" wrapText="1"/>
    </xf>
    <xf numFmtId="49" fontId="2" fillId="2" borderId="0" xfId="0" applyNumberFormat="1" applyFont="1" applyFill="1" applyAlignment="1">
      <alignment horizontal="left" vertical="top" wrapText="1"/>
    </xf>
    <xf numFmtId="49" fontId="2" fillId="2" borderId="0" xfId="0" applyNumberFormat="1" applyFont="1" applyFill="1" applyAlignment="1">
      <alignment vertical="top" wrapText="1"/>
    </xf>
    <xf numFmtId="0" fontId="12" fillId="2" borderId="3" xfId="0" applyFont="1" applyFill="1" applyBorder="1" applyAlignment="1">
      <alignment vertical="center"/>
    </xf>
    <xf numFmtId="49" fontId="2" fillId="2" borderId="24" xfId="0" applyNumberFormat="1" applyFont="1" applyFill="1" applyBorder="1" applyAlignment="1">
      <alignment horizontal="left" vertical="top"/>
    </xf>
    <xf numFmtId="0" fontId="0" fillId="2" borderId="25" xfId="0" applyFill="1" applyBorder="1" applyAlignment="1">
      <alignment horizontal="left" vertical="top"/>
    </xf>
    <xf numFmtId="0" fontId="0" fillId="2" borderId="26" xfId="0" applyFill="1" applyBorder="1" applyAlignment="1">
      <alignment horizontal="left" vertical="top"/>
    </xf>
    <xf numFmtId="49" fontId="2" fillId="2" borderId="23" xfId="0" applyNumberFormat="1" applyFont="1" applyFill="1" applyBorder="1" applyAlignment="1">
      <alignment horizontal="left" vertical="top" wrapText="1"/>
    </xf>
    <xf numFmtId="0" fontId="0" fillId="2" borderId="0" xfId="0" applyFill="1" applyAlignment="1">
      <alignment horizontal="left" vertical="top" wrapText="1"/>
    </xf>
    <xf numFmtId="0" fontId="0" fillId="2" borderId="27" xfId="0" applyFill="1" applyBorder="1" applyAlignment="1">
      <alignment horizontal="left" vertical="top" wrapText="1"/>
    </xf>
    <xf numFmtId="0" fontId="0" fillId="2" borderId="0" xfId="0" applyFont="1" applyFill="1" applyAlignment="1">
      <alignment horizontal="left" vertical="top" wrapText="1"/>
    </xf>
    <xf numFmtId="0" fontId="0" fillId="2" borderId="27" xfId="0" applyFont="1" applyFill="1" applyBorder="1" applyAlignment="1">
      <alignment horizontal="left" vertical="top" wrapText="1"/>
    </xf>
    <xf numFmtId="49" fontId="2" fillId="2" borderId="28" xfId="0" applyNumberFormat="1" applyFont="1" applyFill="1" applyBorder="1" applyAlignment="1">
      <alignment horizontal="left" vertical="top"/>
    </xf>
    <xf numFmtId="49" fontId="2" fillId="2" borderId="29" xfId="0" applyNumberFormat="1" applyFont="1" applyFill="1" applyBorder="1" applyAlignment="1">
      <alignment horizontal="left" vertical="top"/>
    </xf>
    <xf numFmtId="49" fontId="2" fillId="2" borderId="30" xfId="0" applyNumberFormat="1" applyFont="1" applyFill="1" applyBorder="1" applyAlignment="1">
      <alignment horizontal="left" vertical="top"/>
    </xf>
    <xf numFmtId="49" fontId="2" fillId="2" borderId="30" xfId="0" applyNumberFormat="1" applyFont="1" applyFill="1" applyBorder="1" applyAlignment="1">
      <alignment horizontal="right" vertical="top"/>
    </xf>
    <xf numFmtId="0" fontId="0" fillId="2" borderId="8" xfId="0" applyFill="1" applyBorder="1" applyAlignment="1">
      <alignment horizontal="left"/>
    </xf>
    <xf numFmtId="0" fontId="8" fillId="2" borderId="8" xfId="0" applyFont="1" applyFill="1" applyBorder="1" applyAlignment="1">
      <alignment horizontal="left" vertical="top"/>
    </xf>
    <xf numFmtId="0" fontId="11" fillId="2" borderId="0" xfId="0" applyFont="1" applyFill="1" applyAlignment="1">
      <alignment horizontal="center" vertical="center" wrapText="1"/>
    </xf>
    <xf numFmtId="49" fontId="3" fillId="2" borderId="0" xfId="0" applyNumberFormat="1" applyFont="1" applyFill="1" applyAlignment="1">
      <alignment horizontal="left" vertical="top"/>
    </xf>
    <xf numFmtId="49" fontId="2" fillId="2" borderId="25" xfId="0" applyNumberFormat="1" applyFont="1" applyFill="1" applyBorder="1" applyAlignment="1">
      <alignment horizontal="left" vertical="top"/>
    </xf>
    <xf numFmtId="49" fontId="2" fillId="2" borderId="26" xfId="0" applyNumberFormat="1" applyFont="1" applyFill="1" applyBorder="1" applyAlignment="1">
      <alignment horizontal="left" vertical="top"/>
    </xf>
    <xf numFmtId="49" fontId="39" fillId="2" borderId="23" xfId="0" applyNumberFormat="1" applyFont="1" applyFill="1" applyBorder="1" applyAlignment="1">
      <alignment horizontal="left" vertical="top" wrapText="1"/>
    </xf>
    <xf numFmtId="49" fontId="39" fillId="2" borderId="0" xfId="0" applyNumberFormat="1" applyFont="1" applyFill="1" applyAlignment="1">
      <alignment horizontal="left" vertical="top" wrapText="1"/>
    </xf>
    <xf numFmtId="49" fontId="39" fillId="2" borderId="23" xfId="0" applyNumberFormat="1" applyFont="1" applyFill="1" applyBorder="1" applyAlignment="1">
      <alignment horizontal="left" vertical="top"/>
    </xf>
    <xf numFmtId="49" fontId="39" fillId="2" borderId="0" xfId="0" applyNumberFormat="1" applyFont="1" applyFill="1" applyAlignment="1">
      <alignment horizontal="left" vertical="top"/>
    </xf>
    <xf numFmtId="49" fontId="39" fillId="2" borderId="27" xfId="0" applyNumberFormat="1" applyFont="1" applyFill="1" applyBorder="1" applyAlignment="1">
      <alignment horizontal="left" vertical="top"/>
    </xf>
    <xf numFmtId="49" fontId="39" fillId="2" borderId="13" xfId="0" applyNumberFormat="1" applyFont="1" applyFill="1" applyBorder="1" applyAlignment="1" applyProtection="1">
      <alignment horizontal="center" vertical="top"/>
      <protection locked="0"/>
    </xf>
    <xf numFmtId="0" fontId="39" fillId="2" borderId="13" xfId="0" applyFont="1" applyFill="1" applyBorder="1" applyAlignment="1" applyProtection="1">
      <alignment horizontal="center" vertical="top"/>
      <protection locked="0"/>
    </xf>
    <xf numFmtId="49" fontId="44" fillId="2" borderId="28" xfId="0" applyNumberFormat="1" applyFont="1" applyFill="1" applyBorder="1" applyAlignment="1">
      <alignment horizontal="left" vertical="top" wrapText="1"/>
    </xf>
    <xf numFmtId="49" fontId="44" fillId="2" borderId="29" xfId="0" applyNumberFormat="1" applyFont="1" applyFill="1" applyBorder="1" applyAlignment="1">
      <alignment horizontal="left" vertical="top" wrapText="1"/>
    </xf>
    <xf numFmtId="49" fontId="39" fillId="2" borderId="29" xfId="0" applyNumberFormat="1" applyFont="1" applyFill="1" applyBorder="1" applyAlignment="1">
      <alignment horizontal="left" vertical="top"/>
    </xf>
    <xf numFmtId="49" fontId="39" fillId="2" borderId="30" xfId="0" applyNumberFormat="1" applyFont="1" applyFill="1" applyBorder="1" applyAlignment="1">
      <alignment horizontal="left" vertical="top"/>
    </xf>
    <xf numFmtId="0" fontId="0" fillId="2" borderId="0" xfId="0" applyFill="1" applyAlignment="1">
      <alignment horizontal="left"/>
    </xf>
    <xf numFmtId="49" fontId="3" fillId="2" borderId="23" xfId="0" applyNumberFormat="1" applyFont="1" applyFill="1" applyBorder="1" applyAlignment="1">
      <alignment horizontal="left" vertical="top" wrapText="1"/>
    </xf>
    <xf numFmtId="49" fontId="3" fillId="2" borderId="27" xfId="0" applyNumberFormat="1" applyFont="1" applyFill="1" applyBorder="1" applyAlignment="1">
      <alignment horizontal="left" vertical="top" wrapText="1"/>
    </xf>
    <xf numFmtId="49" fontId="6" fillId="2" borderId="23" xfId="0" applyNumberFormat="1" applyFont="1" applyFill="1" applyBorder="1" applyAlignment="1">
      <alignment horizontal="left" vertical="top"/>
    </xf>
    <xf numFmtId="49" fontId="6" fillId="2" borderId="0" xfId="0" applyNumberFormat="1" applyFont="1" applyFill="1" applyAlignment="1">
      <alignment horizontal="left" vertical="top"/>
    </xf>
    <xf numFmtId="49" fontId="2" fillId="2" borderId="27" xfId="0" applyNumberFormat="1" applyFont="1" applyFill="1" applyBorder="1" applyAlignment="1">
      <alignment horizontal="left" vertical="top"/>
    </xf>
    <xf numFmtId="49" fontId="2" fillId="2" borderId="13" xfId="0" applyNumberFormat="1" applyFont="1" applyFill="1" applyBorder="1" applyAlignment="1" applyProtection="1">
      <alignment horizontal="center" vertical="top"/>
      <protection locked="0"/>
    </xf>
    <xf numFmtId="0" fontId="2" fillId="2" borderId="13" xfId="0" applyFont="1" applyFill="1" applyBorder="1" applyAlignment="1" applyProtection="1">
      <alignment horizontal="center" vertical="top"/>
      <protection locked="0"/>
    </xf>
    <xf numFmtId="49" fontId="6" fillId="2" borderId="28" xfId="0" applyNumberFormat="1" applyFont="1" applyFill="1" applyBorder="1" applyAlignment="1">
      <alignment horizontal="left" vertical="top" wrapText="1"/>
    </xf>
    <xf numFmtId="49" fontId="6" fillId="2" borderId="29" xfId="0" applyNumberFormat="1" applyFont="1" applyFill="1" applyBorder="1" applyAlignment="1">
      <alignment horizontal="left" vertical="top" wrapText="1"/>
    </xf>
    <xf numFmtId="49" fontId="16" fillId="2" borderId="23" xfId="0" applyNumberFormat="1" applyFont="1" applyFill="1" applyBorder="1" applyAlignment="1">
      <alignment horizontal="left" vertical="top" wrapText="1"/>
    </xf>
    <xf numFmtId="0" fontId="28" fillId="2" borderId="0" xfId="0" applyFont="1" applyFill="1" applyAlignment="1">
      <alignment horizontal="left" vertical="top" wrapText="1"/>
    </xf>
    <xf numFmtId="0" fontId="28" fillId="2" borderId="27" xfId="0" applyFont="1" applyFill="1" applyBorder="1" applyAlignment="1">
      <alignment horizontal="left" vertical="top" wrapText="1"/>
    </xf>
    <xf numFmtId="0" fontId="28" fillId="2" borderId="0" xfId="0" applyFont="1" applyFill="1" applyAlignment="1">
      <alignment vertical="top" wrapText="1"/>
    </xf>
    <xf numFmtId="0" fontId="28" fillId="2" borderId="27" xfId="0" applyFont="1" applyFill="1" applyBorder="1" applyAlignment="1">
      <alignment vertical="top" wrapText="1"/>
    </xf>
    <xf numFmtId="49" fontId="16" fillId="2" borderId="13" xfId="0" applyNumberFormat="1" applyFont="1" applyFill="1" applyBorder="1" applyAlignment="1" applyProtection="1">
      <alignment horizontal="center" vertical="top"/>
      <protection locked="0"/>
    </xf>
    <xf numFmtId="49" fontId="16" fillId="2" borderId="0" xfId="0" applyNumberFormat="1" applyFont="1" applyFill="1" applyAlignment="1">
      <alignment horizontal="left" vertical="top"/>
    </xf>
    <xf numFmtId="0" fontId="16" fillId="2" borderId="13" xfId="0" applyFont="1" applyFill="1" applyBorder="1" applyAlignment="1" applyProtection="1">
      <alignment horizontal="center" vertical="top"/>
      <protection locked="0"/>
    </xf>
    <xf numFmtId="49" fontId="16" fillId="2" borderId="27" xfId="0" applyNumberFormat="1" applyFont="1" applyFill="1" applyBorder="1" applyAlignment="1">
      <alignment horizontal="left" vertical="top"/>
    </xf>
    <xf numFmtId="49" fontId="45" fillId="2" borderId="23" xfId="0" applyNumberFormat="1" applyFont="1" applyFill="1" applyBorder="1" applyAlignment="1">
      <alignment horizontal="left" vertical="top"/>
    </xf>
    <xf numFmtId="49" fontId="45" fillId="2" borderId="0" xfId="0" applyNumberFormat="1" applyFont="1" applyFill="1" applyAlignment="1">
      <alignment horizontal="left" vertical="top"/>
    </xf>
    <xf numFmtId="49" fontId="16" fillId="2" borderId="0" xfId="0" applyNumberFormat="1" applyFont="1" applyFill="1" applyAlignment="1">
      <alignment horizontal="center" vertical="top"/>
    </xf>
    <xf numFmtId="0" fontId="16" fillId="2" borderId="0" xfId="0" applyFont="1" applyFill="1" applyAlignment="1">
      <alignment horizontal="center" vertical="top"/>
    </xf>
    <xf numFmtId="49" fontId="22" fillId="2" borderId="23" xfId="0" applyNumberFormat="1" applyFont="1" applyFill="1" applyBorder="1" applyAlignment="1">
      <alignment horizontal="left" vertical="top" wrapText="1"/>
    </xf>
    <xf numFmtId="49" fontId="22" fillId="2" borderId="0" xfId="0" applyNumberFormat="1" applyFont="1" applyFill="1" applyAlignment="1">
      <alignment horizontal="left" vertical="top" wrapText="1"/>
    </xf>
    <xf numFmtId="49" fontId="22" fillId="2" borderId="27" xfId="0" applyNumberFormat="1" applyFont="1" applyFill="1" applyBorder="1" applyAlignment="1">
      <alignment horizontal="left" vertical="top" wrapText="1"/>
    </xf>
    <xf numFmtId="49" fontId="16" fillId="2" borderId="23" xfId="0" applyNumberFormat="1" applyFont="1" applyFill="1" applyBorder="1" applyAlignment="1">
      <alignment vertical="top" wrapText="1"/>
    </xf>
    <xf numFmtId="49" fontId="16" fillId="2" borderId="0" xfId="0" applyNumberFormat="1" applyFont="1" applyFill="1" applyAlignment="1">
      <alignment vertical="top" wrapText="1"/>
    </xf>
    <xf numFmtId="0" fontId="0" fillId="2" borderId="23" xfId="0" applyFont="1" applyFill="1" applyBorder="1"/>
    <xf numFmtId="49" fontId="2" fillId="2" borderId="0" xfId="0" applyNumberFormat="1" applyFont="1" applyFill="1" applyAlignment="1">
      <alignment horizontal="center" vertical="top"/>
    </xf>
    <xf numFmtId="0" fontId="2" fillId="2" borderId="0" xfId="0" applyFont="1" applyFill="1" applyAlignment="1">
      <alignment horizontal="center" vertical="top"/>
    </xf>
    <xf numFmtId="49" fontId="6" fillId="2" borderId="24" xfId="0" applyNumberFormat="1" applyFont="1" applyFill="1" applyBorder="1" applyAlignment="1">
      <alignment horizontal="left" vertical="top"/>
    </xf>
    <xf numFmtId="49" fontId="6" fillId="2" borderId="25" xfId="0" applyNumberFormat="1" applyFont="1" applyFill="1" applyBorder="1" applyAlignment="1">
      <alignment horizontal="left" vertical="top"/>
    </xf>
    <xf numFmtId="49" fontId="2" fillId="2" borderId="23" xfId="0" applyNumberFormat="1" applyFont="1" applyFill="1" applyBorder="1" applyAlignment="1">
      <alignment horizontal="left" vertical="top"/>
    </xf>
    <xf numFmtId="49" fontId="2" fillId="2" borderId="0" xfId="0" applyNumberFormat="1" applyFont="1" applyFill="1" applyAlignment="1">
      <alignment vertical="top"/>
    </xf>
    <xf numFmtId="49" fontId="6" fillId="2" borderId="0" xfId="0" applyNumberFormat="1" applyFont="1" applyFill="1" applyAlignment="1">
      <alignment vertical="top"/>
    </xf>
    <xf numFmtId="49" fontId="2" fillId="2" borderId="27" xfId="0" applyNumberFormat="1" applyFont="1" applyFill="1" applyBorder="1" applyAlignment="1">
      <alignment vertical="top" wrapText="1"/>
    </xf>
    <xf numFmtId="49" fontId="6" fillId="2" borderId="28" xfId="0" applyNumberFormat="1" applyFont="1" applyFill="1" applyBorder="1" applyAlignment="1">
      <alignment horizontal="left" vertical="top"/>
    </xf>
    <xf numFmtId="49" fontId="6" fillId="2" borderId="29" xfId="0" applyNumberFormat="1" applyFont="1" applyFill="1" applyBorder="1" applyAlignment="1">
      <alignment horizontal="left" vertical="top"/>
    </xf>
    <xf numFmtId="0" fontId="25" fillId="2" borderId="24" xfId="0" applyFont="1" applyFill="1" applyBorder="1" applyAlignment="1">
      <alignment horizontal="left" vertical="top"/>
    </xf>
    <xf numFmtId="0" fontId="25" fillId="2" borderId="25" xfId="0" applyFont="1" applyFill="1" applyBorder="1" applyAlignment="1">
      <alignment horizontal="left" vertical="top"/>
    </xf>
    <xf numFmtId="49" fontId="3" fillId="2" borderId="23" xfId="0" applyNumberFormat="1" applyFont="1" applyFill="1" applyBorder="1" applyAlignment="1">
      <alignment horizontal="left" vertical="top"/>
    </xf>
    <xf numFmtId="49" fontId="27" fillId="2" borderId="0" xfId="0" applyNumberFormat="1" applyFont="1" applyFill="1" applyAlignment="1">
      <alignment horizontal="left" vertical="top"/>
    </xf>
    <xf numFmtId="0" fontId="0" fillId="2" borderId="0" xfId="0" applyFont="1" applyFill="1" applyAlignment="1">
      <alignment horizontal="center" vertical="center"/>
    </xf>
    <xf numFmtId="49" fontId="7" fillId="2" borderId="28" xfId="0" applyNumberFormat="1" applyFont="1" applyFill="1" applyBorder="1" applyAlignment="1">
      <alignment horizontal="left" vertical="top"/>
    </xf>
    <xf numFmtId="167" fontId="0" fillId="2" borderId="13" xfId="0" applyNumberFormat="1" applyFont="1" applyFill="1" applyBorder="1" applyAlignment="1" applyProtection="1">
      <alignment horizontal="center" vertical="top" wrapText="1"/>
      <protection locked="0"/>
    </xf>
    <xf numFmtId="0" fontId="2" fillId="2" borderId="31" xfId="0" applyFont="1" applyFill="1" applyBorder="1" applyAlignment="1">
      <alignment vertical="top" wrapText="1"/>
    </xf>
    <xf numFmtId="0" fontId="7" fillId="2" borderId="32" xfId="0" applyFont="1" applyFill="1" applyBorder="1" applyAlignment="1">
      <alignment horizontal="left"/>
    </xf>
    <xf numFmtId="0" fontId="7" fillId="2" borderId="33" xfId="0" applyFont="1" applyFill="1" applyBorder="1" applyAlignment="1">
      <alignment horizontal="left"/>
    </xf>
    <xf numFmtId="0" fontId="7" fillId="2" borderId="34" xfId="0" applyFont="1" applyFill="1" applyBorder="1" applyAlignment="1">
      <alignment horizontal="left"/>
    </xf>
    <xf numFmtId="0" fontId="7" fillId="2" borderId="0" xfId="0" applyFont="1" applyFill="1" applyAlignment="1">
      <alignment horizontal="left"/>
    </xf>
    <xf numFmtId="0" fontId="8" fillId="2" borderId="0" xfId="0" applyFont="1" applyFill="1" applyAlignment="1">
      <alignment horizontal="left" vertical="top"/>
    </xf>
    <xf numFmtId="0" fontId="0" fillId="2" borderId="0" xfId="0" applyFont="1" applyFill="1" applyAlignment="1">
      <alignment horizontal="left"/>
    </xf>
    <xf numFmtId="2" fontId="2" fillId="2" borderId="0" xfId="0" applyNumberFormat="1" applyFont="1" applyFill="1" applyAlignment="1">
      <alignment horizontal="left"/>
    </xf>
    <xf numFmtId="0" fontId="0" fillId="2" borderId="0" xfId="0" applyFont="1" applyFill="1" applyAlignment="1">
      <alignment horizontal="right"/>
    </xf>
    <xf numFmtId="2" fontId="2" fillId="2" borderId="9" xfId="0" applyNumberFormat="1" applyFont="1" applyFill="1" applyBorder="1" applyAlignment="1">
      <alignment vertical="center"/>
    </xf>
    <xf numFmtId="0" fontId="36" fillId="2" borderId="0" xfId="0" applyFont="1" applyFill="1" applyAlignment="1">
      <alignment vertical="center"/>
    </xf>
    <xf numFmtId="0" fontId="0" fillId="2" borderId="0" xfId="0" applyFill="1" applyAlignment="1">
      <alignment horizontal="center" vertical="center"/>
    </xf>
    <xf numFmtId="0" fontId="54" fillId="2" borderId="0" xfId="0" applyFont="1" applyFill="1"/>
    <xf numFmtId="0" fontId="48" fillId="2" borderId="0" xfId="0" applyFont="1" applyFill="1" applyAlignment="1">
      <alignment vertical="center"/>
    </xf>
    <xf numFmtId="0" fontId="2" fillId="2" borderId="9" xfId="0" applyFont="1" applyFill="1" applyBorder="1" applyAlignment="1">
      <alignment vertical="center"/>
    </xf>
    <xf numFmtId="0" fontId="0" fillId="2" borderId="0" xfId="0" applyFill="1" applyAlignment="1">
      <alignment wrapText="1"/>
    </xf>
    <xf numFmtId="0" fontId="32" fillId="2" borderId="0" xfId="20" applyFont="1" applyFill="1" applyAlignment="1">
      <alignment horizontal="center" vertical="center"/>
      <protection/>
    </xf>
    <xf numFmtId="0" fontId="38" fillId="2" borderId="0" xfId="20" applyFont="1" applyFill="1">
      <alignment/>
      <protection/>
    </xf>
    <xf numFmtId="0" fontId="54" fillId="2" borderId="0" xfId="20" applyFont="1" applyFill="1">
      <alignment/>
      <protection/>
    </xf>
    <xf numFmtId="0" fontId="6" fillId="2" borderId="0" xfId="20" applyFont="1" applyFill="1">
      <alignment/>
      <protection/>
    </xf>
    <xf numFmtId="0" fontId="6" fillId="2" borderId="2" xfId="20" applyFont="1" applyFill="1" applyBorder="1" applyAlignment="1">
      <alignment vertical="center"/>
      <protection/>
    </xf>
    <xf numFmtId="0" fontId="6" fillId="2" borderId="0" xfId="20" applyFont="1" applyFill="1" applyAlignment="1">
      <alignment vertical="center"/>
      <protection/>
    </xf>
    <xf numFmtId="0" fontId="57" fillId="2" borderId="0" xfId="20" applyFont="1" applyFill="1">
      <alignment/>
      <protection/>
    </xf>
    <xf numFmtId="0" fontId="55" fillId="2" borderId="0" xfId="0" applyFont="1" applyFill="1"/>
    <xf numFmtId="0" fontId="56" fillId="2" borderId="0" xfId="20" applyFont="1" applyFill="1">
      <alignment/>
      <protection/>
    </xf>
    <xf numFmtId="0" fontId="40" fillId="2" borderId="0" xfId="20" applyFont="1" applyFill="1">
      <alignment/>
      <protection/>
    </xf>
    <xf numFmtId="0" fontId="40" fillId="2" borderId="2" xfId="20" applyFont="1" applyFill="1" applyBorder="1">
      <alignment/>
      <protection/>
    </xf>
    <xf numFmtId="0" fontId="42" fillId="2" borderId="0" xfId="0" applyFont="1" applyFill="1" applyAlignment="1">
      <alignment vertical="center"/>
    </xf>
    <xf numFmtId="0" fontId="0" fillId="2" borderId="0" xfId="0" applyFill="1" applyAlignment="1">
      <alignment vertical="top"/>
    </xf>
    <xf numFmtId="0" fontId="54" fillId="2" borderId="0" xfId="0" applyFont="1" applyFill="1" applyAlignment="1">
      <alignment vertical="center"/>
    </xf>
    <xf numFmtId="0" fontId="37" fillId="2" borderId="0" xfId="0" applyFont="1" applyFill="1"/>
    <xf numFmtId="0" fontId="47" fillId="2" borderId="0" xfId="0" applyFont="1" applyFill="1"/>
    <xf numFmtId="0" fontId="50" fillId="2" borderId="0" xfId="0" applyFont="1" applyFill="1"/>
    <xf numFmtId="0" fontId="28" fillId="2" borderId="2" xfId="0" applyFont="1" applyFill="1" applyBorder="1"/>
    <xf numFmtId="0" fontId="52" fillId="2" borderId="0" xfId="0" applyFont="1" applyFill="1"/>
    <xf numFmtId="0" fontId="39" fillId="2" borderId="2" xfId="0" applyFont="1" applyFill="1" applyBorder="1" applyAlignment="1">
      <alignment vertical="center"/>
    </xf>
    <xf numFmtId="49" fontId="2" fillId="2" borderId="0" xfId="0" applyNumberFormat="1" applyFont="1" applyFill="1" applyAlignment="1">
      <alignment horizontal="center" vertical="center"/>
    </xf>
    <xf numFmtId="0" fontId="25" fillId="2" borderId="0" xfId="0" applyFont="1" applyFill="1" applyAlignment="1">
      <alignment vertical="center"/>
    </xf>
    <xf numFmtId="4" fontId="3" fillId="4" borderId="13" xfId="0" applyNumberFormat="1" applyFont="1" applyFill="1" applyBorder="1" applyAlignment="1">
      <alignment vertical="center"/>
    </xf>
    <xf numFmtId="1" fontId="6" fillId="2" borderId="35" xfId="0" applyNumberFormat="1" applyFont="1" applyFill="1" applyBorder="1" applyAlignment="1" applyProtection="1">
      <alignment horizontal="center" vertical="center" wrapText="1"/>
      <protection locked="0"/>
    </xf>
    <xf numFmtId="0" fontId="6" fillId="2" borderId="15" xfId="0" applyFont="1" applyFill="1" applyBorder="1" applyAlignment="1">
      <alignment vertical="center"/>
    </xf>
    <xf numFmtId="0" fontId="6" fillId="2" borderId="15" xfId="0" applyFont="1" applyFill="1" applyBorder="1" applyAlignment="1" applyProtection="1">
      <alignment vertical="center"/>
      <protection locked="0"/>
    </xf>
    <xf numFmtId="49" fontId="6" fillId="2" borderId="15" xfId="0" applyNumberFormat="1" applyFont="1" applyFill="1" applyBorder="1" applyAlignment="1">
      <alignment horizontal="center" vertical="center"/>
    </xf>
    <xf numFmtId="1" fontId="6" fillId="2" borderId="15" xfId="0" applyNumberFormat="1" applyFont="1" applyFill="1" applyBorder="1" applyAlignment="1" applyProtection="1">
      <alignment horizontal="center" vertical="center"/>
      <protection locked="0"/>
    </xf>
    <xf numFmtId="0" fontId="34" fillId="4" borderId="13" xfId="20" applyFont="1" applyFill="1" applyBorder="1" applyAlignment="1">
      <alignment horizontal="center" vertical="center" wrapText="1"/>
      <protection/>
    </xf>
    <xf numFmtId="2" fontId="34" fillId="4" borderId="13" xfId="20" applyNumberFormat="1" applyFont="1" applyFill="1" applyBorder="1" applyAlignment="1">
      <alignment horizontal="center" vertical="center" wrapText="1"/>
      <protection/>
    </xf>
    <xf numFmtId="164" fontId="34" fillId="4" borderId="13" xfId="20" applyNumberFormat="1" applyFont="1" applyFill="1" applyBorder="1" applyAlignment="1">
      <alignment horizontal="center" vertical="center" wrapText="1"/>
      <protection/>
    </xf>
    <xf numFmtId="1" fontId="6" fillId="2" borderId="36" xfId="0" applyNumberFormat="1" applyFont="1" applyFill="1" applyBorder="1" applyAlignment="1" applyProtection="1">
      <alignment horizontal="center" vertical="center" wrapText="1"/>
      <protection locked="0"/>
    </xf>
    <xf numFmtId="0" fontId="6" fillId="2" borderId="15" xfId="0" applyFont="1" applyFill="1" applyBorder="1" applyAlignment="1">
      <alignment horizontal="center" vertical="center"/>
    </xf>
    <xf numFmtId="164" fontId="6" fillId="2" borderId="15" xfId="0" applyNumberFormat="1" applyFont="1" applyFill="1" applyBorder="1" applyAlignment="1">
      <alignment horizontal="right" vertical="center" wrapText="1"/>
    </xf>
    <xf numFmtId="167" fontId="2" fillId="4" borderId="13" xfId="20" applyNumberFormat="1" applyFont="1" applyFill="1" applyBorder="1" applyAlignment="1">
      <alignment horizontal="center" vertical="center"/>
      <protection/>
    </xf>
    <xf numFmtId="164" fontId="8" fillId="4" borderId="13" xfId="20" applyNumberFormat="1" applyFont="1" applyFill="1" applyBorder="1" applyAlignment="1">
      <alignment horizontal="right" vertical="center" wrapText="1"/>
      <protection/>
    </xf>
    <xf numFmtId="2" fontId="6" fillId="2" borderId="15" xfId="0" applyNumberFormat="1" applyFont="1" applyFill="1" applyBorder="1" applyAlignment="1" applyProtection="1">
      <alignment horizontal="center" vertical="center" wrapText="1"/>
      <protection locked="0"/>
    </xf>
    <xf numFmtId="166" fontId="2" fillId="2" borderId="13" xfId="0" applyNumberFormat="1" applyFont="1" applyFill="1" applyBorder="1" applyAlignment="1" applyProtection="1">
      <alignment horizontal="center" vertical="center"/>
      <protection locked="0"/>
    </xf>
    <xf numFmtId="0" fontId="2" fillId="2" borderId="13" xfId="0" applyFont="1" applyFill="1" applyBorder="1" applyAlignment="1">
      <alignment horizontal="center" vertical="center"/>
    </xf>
    <xf numFmtId="0" fontId="2" fillId="2" borderId="13" xfId="0" applyFont="1" applyFill="1" applyBorder="1" applyAlignment="1" applyProtection="1">
      <alignment horizontal="center" vertical="center"/>
      <protection hidden="1"/>
    </xf>
    <xf numFmtId="166" fontId="2" fillId="2" borderId="13" xfId="0" applyNumberFormat="1" applyFont="1" applyFill="1" applyBorder="1" applyAlignment="1" applyProtection="1">
      <alignment horizontal="center" vertical="center"/>
      <protection hidden="1" locked="0"/>
    </xf>
    <xf numFmtId="0" fontId="28" fillId="2" borderId="0" xfId="0" applyFont="1" applyFill="1" quotePrefix="1"/>
    <xf numFmtId="0" fontId="18" fillId="2" borderId="0" xfId="0" applyFont="1" applyFill="1" applyAlignment="1">
      <alignment horizontal="left"/>
    </xf>
    <xf numFmtId="0" fontId="22" fillId="2" borderId="0" xfId="0" applyFont="1" applyFill="1"/>
    <xf numFmtId="1" fontId="6" fillId="2" borderId="0" xfId="0" applyNumberFormat="1" applyFont="1" applyFill="1" applyAlignment="1" applyProtection="1">
      <alignment horizontal="center" vertical="center" wrapText="1"/>
      <protection locked="0"/>
    </xf>
    <xf numFmtId="0" fontId="6" fillId="2" borderId="0" xfId="0" applyFont="1" applyFill="1" applyAlignment="1">
      <alignment vertical="center"/>
    </xf>
    <xf numFmtId="0" fontId="6" fillId="2" borderId="0" xfId="0" applyFont="1" applyFill="1" applyAlignment="1" applyProtection="1">
      <alignment vertical="center"/>
      <protection locked="0"/>
    </xf>
    <xf numFmtId="0" fontId="6" fillId="2" borderId="0" xfId="0" applyFont="1" applyFill="1" applyAlignment="1">
      <alignment horizontal="center" vertical="center"/>
    </xf>
    <xf numFmtId="0" fontId="6" fillId="2" borderId="0" xfId="0" applyFont="1" applyFill="1" applyAlignment="1" applyProtection="1">
      <alignment horizontal="center" vertical="center" wrapText="1"/>
      <protection locked="0"/>
    </xf>
    <xf numFmtId="0" fontId="55" fillId="2" borderId="0" xfId="20" applyFont="1" applyFill="1" applyAlignment="1">
      <alignment horizontal="left" vertical="center"/>
      <protection/>
    </xf>
    <xf numFmtId="0" fontId="55" fillId="2" borderId="0" xfId="20" applyFont="1" applyFill="1" applyAlignment="1">
      <alignment horizontal="left"/>
      <protection/>
    </xf>
    <xf numFmtId="0" fontId="55" fillId="2" borderId="0" xfId="20" applyFont="1" applyFill="1" applyAlignment="1">
      <alignment vertical="top"/>
      <protection/>
    </xf>
    <xf numFmtId="0" fontId="55" fillId="2" borderId="0" xfId="20" applyFont="1" applyFill="1" applyAlignment="1">
      <alignment horizontal="center" vertical="center" wrapText="1"/>
      <protection/>
    </xf>
    <xf numFmtId="0" fontId="12" fillId="2" borderId="0" xfId="20" applyFont="1" applyFill="1" applyAlignment="1">
      <alignment vertical="center"/>
      <protection/>
    </xf>
    <xf numFmtId="0" fontId="58" fillId="2" borderId="0" xfId="20" applyFont="1" applyFill="1" applyAlignment="1">
      <alignment vertical="center"/>
      <protection/>
    </xf>
    <xf numFmtId="0" fontId="18" fillId="2" borderId="0" xfId="0" applyFont="1" applyFill="1"/>
    <xf numFmtId="0" fontId="12" fillId="2" borderId="0" xfId="0" applyFont="1" applyFill="1" applyAlignment="1">
      <alignment vertical="center"/>
    </xf>
    <xf numFmtId="49" fontId="2" fillId="2" borderId="0" xfId="0" applyNumberFormat="1" applyFont="1" applyFill="1" applyAlignment="1">
      <alignment horizontal="center" vertical="top" wrapText="1"/>
    </xf>
    <xf numFmtId="165" fontId="2" fillId="2" borderId="0" xfId="0" applyNumberFormat="1" applyFont="1" applyFill="1" applyAlignment="1" applyProtection="1">
      <alignment horizontal="center" vertical="center" wrapText="1"/>
      <protection locked="0"/>
    </xf>
    <xf numFmtId="166" fontId="2" fillId="2" borderId="0" xfId="0" applyNumberFormat="1" applyFont="1" applyFill="1" applyAlignment="1" applyProtection="1">
      <alignment horizontal="center" vertical="center" wrapText="1"/>
      <protection locked="0"/>
    </xf>
    <xf numFmtId="49" fontId="3" fillId="2" borderId="0" xfId="20" applyNumberFormat="1" applyFont="1" applyFill="1" applyAlignment="1">
      <alignment horizontal="left" vertical="center" wrapText="1"/>
      <protection/>
    </xf>
    <xf numFmtId="49" fontId="2" fillId="2" borderId="7" xfId="0" applyNumberFormat="1" applyFont="1" applyFill="1" applyBorder="1" applyAlignment="1">
      <alignment horizontal="left" vertical="top"/>
    </xf>
    <xf numFmtId="49" fontId="2" fillId="2" borderId="8" xfId="0" applyNumberFormat="1" applyFont="1" applyFill="1" applyBorder="1" applyAlignment="1">
      <alignment horizontal="left" vertical="top"/>
    </xf>
    <xf numFmtId="49" fontId="2" fillId="2" borderId="9" xfId="0" applyNumberFormat="1" applyFont="1" applyFill="1" applyBorder="1" applyAlignment="1">
      <alignment horizontal="right" vertical="top"/>
    </xf>
    <xf numFmtId="49" fontId="2" fillId="2" borderId="3" xfId="0" applyNumberFormat="1" applyFont="1" applyFill="1" applyBorder="1" applyAlignment="1">
      <alignment horizontal="center" vertical="top" wrapText="1"/>
    </xf>
    <xf numFmtId="49" fontId="2" fillId="2" borderId="2" xfId="0" applyNumberFormat="1" applyFont="1" applyFill="1" applyBorder="1" applyAlignment="1">
      <alignment horizontal="center" vertical="top" wrapText="1"/>
    </xf>
    <xf numFmtId="49" fontId="2" fillId="2" borderId="9" xfId="0" applyNumberFormat="1" applyFont="1" applyFill="1" applyBorder="1" applyAlignment="1">
      <alignment horizontal="left" vertical="top"/>
    </xf>
    <xf numFmtId="0" fontId="2" fillId="2" borderId="3" xfId="0" applyFont="1" applyFill="1" applyBorder="1" applyAlignment="1">
      <alignment horizontal="left" vertical="center" wrapText="1"/>
    </xf>
    <xf numFmtId="0" fontId="2" fillId="2" borderId="0" xfId="0" applyFont="1" applyFill="1" applyAlignment="1">
      <alignment horizontal="left" vertical="center" wrapText="1"/>
    </xf>
    <xf numFmtId="0" fontId="9" fillId="2" borderId="0" xfId="0" applyFont="1" applyFill="1"/>
    <xf numFmtId="0" fontId="0" fillId="2" borderId="0" xfId="0" applyFont="1" applyFill="1"/>
    <xf numFmtId="0" fontId="2" fillId="2" borderId="3" xfId="0" applyFont="1" applyFill="1" applyBorder="1" applyAlignment="1">
      <alignment horizontal="left" wrapText="1"/>
    </xf>
    <xf numFmtId="0" fontId="2" fillId="2" borderId="0" xfId="0" applyFont="1" applyFill="1" applyAlignment="1">
      <alignment horizontal="left" wrapText="1"/>
    </xf>
    <xf numFmtId="0" fontId="61" fillId="2" borderId="0" xfId="0" applyFont="1" applyFill="1" applyAlignment="1">
      <alignment vertical="center"/>
    </xf>
    <xf numFmtId="0" fontId="15" fillId="2" borderId="0" xfId="0" applyFont="1" applyFill="1" applyAlignment="1">
      <alignment vertical="center"/>
    </xf>
    <xf numFmtId="2" fontId="62" fillId="2" borderId="0" xfId="0" applyNumberFormat="1" applyFont="1" applyFill="1" applyAlignment="1">
      <alignment vertical="center"/>
    </xf>
    <xf numFmtId="0" fontId="2" fillId="0" borderId="3" xfId="0" applyFont="1" applyFill="1" applyBorder="1" applyAlignment="1">
      <alignment vertical="center" wrapText="1"/>
    </xf>
    <xf numFmtId="0" fontId="3" fillId="0" borderId="0" xfId="0" applyFont="1" applyFill="1" applyAlignment="1">
      <alignment vertical="center"/>
    </xf>
    <xf numFmtId="4" fontId="3" fillId="0" borderId="13" xfId="0" applyNumberFormat="1" applyFont="1" applyFill="1" applyBorder="1" applyAlignment="1">
      <alignment vertical="center"/>
    </xf>
    <xf numFmtId="0" fontId="2" fillId="0" borderId="2" xfId="0" applyFont="1" applyFill="1" applyBorder="1" applyAlignment="1">
      <alignment vertical="center"/>
    </xf>
    <xf numFmtId="14" fontId="3" fillId="0" borderId="0" xfId="0" applyNumberFormat="1" applyFont="1" applyFill="1" applyAlignment="1">
      <alignment horizontal="left"/>
    </xf>
    <xf numFmtId="4" fontId="2" fillId="0" borderId="0" xfId="0" applyNumberFormat="1" applyFont="1" applyFill="1" applyAlignment="1">
      <alignment horizontal="center" vertical="center" wrapText="1"/>
    </xf>
    <xf numFmtId="4" fontId="5" fillId="0" borderId="0" xfId="0" applyNumberFormat="1" applyFont="1" applyFill="1" applyAlignment="1">
      <alignment vertical="center" wrapText="1"/>
    </xf>
    <xf numFmtId="14" fontId="2" fillId="0" borderId="0" xfId="0" applyNumberFormat="1" applyFont="1" applyFill="1"/>
    <xf numFmtId="14" fontId="2" fillId="0" borderId="0" xfId="0" applyNumberFormat="1" applyFont="1" applyFill="1" applyAlignment="1">
      <alignment horizontal="right"/>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2" fillId="0" borderId="3" xfId="0" applyFont="1" applyFill="1" applyBorder="1" applyAlignment="1">
      <alignment vertical="center" wrapText="1"/>
    </xf>
    <xf numFmtId="0" fontId="0" fillId="0" borderId="10" xfId="0" applyFill="1" applyBorder="1"/>
    <xf numFmtId="0" fontId="2" fillId="0" borderId="11" xfId="0" applyFont="1" applyFill="1" applyBorder="1" applyAlignment="1">
      <alignment horizontal="left" vertical="center"/>
    </xf>
    <xf numFmtId="0" fontId="2" fillId="0" borderId="11" xfId="0" applyFont="1" applyFill="1" applyBorder="1"/>
    <xf numFmtId="0" fontId="2" fillId="0" borderId="11" xfId="0" applyFont="1" applyFill="1" applyBorder="1" applyAlignment="1">
      <alignment horizontal="left"/>
    </xf>
    <xf numFmtId="0" fontId="2" fillId="0" borderId="12" xfId="0" applyFont="1" applyFill="1" applyBorder="1"/>
    <xf numFmtId="0" fontId="30" fillId="2" borderId="3" xfId="0" applyFont="1" applyFill="1" applyBorder="1" applyAlignment="1">
      <alignment horizontal="left"/>
    </xf>
    <xf numFmtId="0" fontId="30" fillId="2" borderId="0" xfId="0" applyFont="1" applyFill="1" applyAlignment="1">
      <alignment horizontal="left"/>
    </xf>
    <xf numFmtId="0" fontId="2" fillId="2" borderId="0" xfId="0" applyFont="1" applyFill="1" applyBorder="1" applyAlignment="1">
      <alignment horizontal="left" vertical="center"/>
    </xf>
    <xf numFmtId="0" fontId="38" fillId="2" borderId="0" xfId="0" applyFont="1" applyFill="1" applyAlignment="1">
      <alignment vertical="center"/>
    </xf>
    <xf numFmtId="0" fontId="50" fillId="2" borderId="0" xfId="0" applyFont="1" applyFill="1" applyAlignment="1">
      <alignment vertical="center"/>
    </xf>
    <xf numFmtId="0" fontId="0" fillId="2" borderId="0" xfId="0" applyFont="1" applyFill="1" applyBorder="1"/>
    <xf numFmtId="164" fontId="0" fillId="2" borderId="0" xfId="0" applyNumberFormat="1" applyFont="1" applyFill="1" applyBorder="1"/>
    <xf numFmtId="14" fontId="2" fillId="2" borderId="25" xfId="0" applyNumberFormat="1" applyFont="1" applyFill="1" applyBorder="1" applyAlignment="1" applyProtection="1">
      <alignment horizontal="center" vertical="center"/>
      <protection/>
    </xf>
    <xf numFmtId="14" fontId="2" fillId="2" borderId="26" xfId="0" applyNumberFormat="1" applyFont="1" applyFill="1" applyBorder="1" applyAlignment="1" applyProtection="1">
      <alignment horizontal="center" vertical="center"/>
      <protection/>
    </xf>
    <xf numFmtId="14" fontId="2" fillId="2" borderId="0" xfId="0" applyNumberFormat="1" applyFont="1" applyFill="1" applyAlignment="1" applyProtection="1">
      <alignment horizontal="center"/>
      <protection/>
    </xf>
    <xf numFmtId="4" fontId="2" fillId="0" borderId="0" xfId="0" applyNumberFormat="1" applyFont="1" applyFill="1" applyBorder="1" applyAlignment="1" applyProtection="1">
      <alignment horizontal="center" vertical="center" wrapText="1"/>
      <protection/>
    </xf>
    <xf numFmtId="49" fontId="16" fillId="2" borderId="0" xfId="0" applyNumberFormat="1" applyFont="1" applyFill="1" applyAlignment="1" applyProtection="1">
      <alignment horizontal="center" vertical="top"/>
      <protection/>
    </xf>
    <xf numFmtId="49" fontId="16" fillId="2" borderId="0" xfId="0" applyNumberFormat="1" applyFont="1" applyFill="1" applyAlignment="1" applyProtection="1">
      <alignment horizontal="left" vertical="top"/>
      <protection/>
    </xf>
    <xf numFmtId="0" fontId="16" fillId="2" borderId="0" xfId="0" applyFont="1" applyFill="1" applyAlignment="1" applyProtection="1">
      <alignment horizontal="center" vertical="top"/>
      <protection/>
    </xf>
    <xf numFmtId="167" fontId="0" fillId="2" borderId="37" xfId="0" applyNumberFormat="1" applyFont="1" applyFill="1" applyBorder="1" applyAlignment="1" applyProtection="1">
      <alignment horizontal="center" vertical="top" wrapText="1"/>
      <protection locked="0"/>
    </xf>
    <xf numFmtId="0" fontId="2" fillId="2" borderId="38" xfId="0" applyFont="1" applyFill="1" applyBorder="1" applyAlignment="1">
      <alignment vertical="top" wrapText="1"/>
    </xf>
    <xf numFmtId="0" fontId="0" fillId="2" borderId="5" xfId="0" applyFill="1" applyBorder="1" applyAlignment="1">
      <alignment horizontal="left"/>
    </xf>
    <xf numFmtId="0" fontId="2" fillId="2" borderId="3" xfId="0" applyFont="1" applyFill="1" applyBorder="1" applyAlignment="1" applyProtection="1">
      <alignment horizontal="left" vertical="top" wrapText="1"/>
      <protection/>
    </xf>
    <xf numFmtId="0" fontId="0" fillId="2" borderId="0" xfId="0" applyFont="1" applyFill="1" applyAlignment="1" applyProtection="1">
      <alignment horizontal="left" vertical="top" wrapText="1"/>
      <protection/>
    </xf>
    <xf numFmtId="0" fontId="0" fillId="2" borderId="2" xfId="0" applyFont="1" applyFill="1" applyBorder="1" applyAlignment="1" applyProtection="1">
      <alignment horizontal="left" vertical="top" wrapText="1"/>
      <protection/>
    </xf>
    <xf numFmtId="14" fontId="2" fillId="2" borderId="33" xfId="0" applyNumberFormat="1" applyFont="1" applyFill="1" applyBorder="1" applyAlignment="1" applyProtection="1">
      <alignment horizontal="center" vertical="center"/>
      <protection/>
    </xf>
    <xf numFmtId="14" fontId="2" fillId="2" borderId="34" xfId="0" applyNumberFormat="1" applyFont="1" applyFill="1" applyBorder="1" applyAlignment="1" applyProtection="1">
      <alignment horizontal="center" vertical="center"/>
      <protection/>
    </xf>
    <xf numFmtId="0" fontId="3" fillId="2" borderId="0" xfId="0" applyFont="1" applyFill="1" applyAlignment="1">
      <alignment horizontal="left"/>
    </xf>
    <xf numFmtId="0" fontId="2" fillId="2" borderId="0" xfId="0" applyFont="1" applyFill="1" applyAlignment="1">
      <alignment horizontal="left"/>
    </xf>
    <xf numFmtId="0" fontId="2" fillId="2" borderId="3" xfId="0" applyFont="1" applyFill="1" applyBorder="1" applyAlignment="1">
      <alignment horizontal="left" wrapText="1"/>
    </xf>
    <xf numFmtId="0" fontId="2" fillId="2" borderId="0" xfId="0" applyFont="1" applyFill="1" applyAlignment="1">
      <alignment horizontal="left" wrapText="1"/>
    </xf>
    <xf numFmtId="0" fontId="3" fillId="2" borderId="3" xfId="0" applyFont="1" applyFill="1" applyBorder="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2" fillId="2" borderId="0" xfId="0" applyFont="1" applyFill="1" applyAlignment="1">
      <alignment horizontal="left" vertical="center" wrapText="1"/>
    </xf>
    <xf numFmtId="0" fontId="6" fillId="2" borderId="0" xfId="0" applyFont="1" applyFill="1" applyAlignment="1">
      <alignment horizontal="center"/>
    </xf>
    <xf numFmtId="0" fontId="2" fillId="2" borderId="0" xfId="0" applyFont="1" applyFill="1" applyBorder="1" applyAlignment="1">
      <alignment horizontal="left" vertical="center" wrapText="1"/>
    </xf>
    <xf numFmtId="0" fontId="9" fillId="2" borderId="2" xfId="0" applyFont="1" applyFill="1" applyBorder="1" applyAlignment="1">
      <alignment horizontal="center" vertical="center"/>
    </xf>
    <xf numFmtId="2" fontId="0" fillId="2" borderId="0" xfId="0" applyNumberFormat="1" applyFont="1" applyFill="1" applyAlignment="1">
      <alignment vertical="center"/>
    </xf>
    <xf numFmtId="49" fontId="3" fillId="2" borderId="0" xfId="0" applyNumberFormat="1" applyFont="1" applyFill="1" applyAlignment="1">
      <alignment horizontal="left" vertical="top" wrapText="1"/>
    </xf>
    <xf numFmtId="49" fontId="2" fillId="2" borderId="0" xfId="0" applyNumberFormat="1" applyFont="1" applyFill="1" applyAlignment="1">
      <alignment horizontal="left" vertical="top" wrapText="1"/>
    </xf>
    <xf numFmtId="0" fontId="36" fillId="2" borderId="3" xfId="0" applyFont="1" applyFill="1" applyBorder="1"/>
    <xf numFmtId="4" fontId="3" fillId="2" borderId="13" xfId="0" applyNumberFormat="1" applyFont="1" applyFill="1" applyBorder="1" applyAlignment="1">
      <alignment vertical="center"/>
    </xf>
    <xf numFmtId="0" fontId="34" fillId="2" borderId="13" xfId="20" applyFont="1" applyFill="1" applyBorder="1" applyAlignment="1">
      <alignment horizontal="center" vertical="center" wrapText="1"/>
      <protection/>
    </xf>
    <xf numFmtId="2" fontId="34" fillId="2" borderId="13" xfId="20" applyNumberFormat="1" applyFont="1" applyFill="1" applyBorder="1" applyAlignment="1">
      <alignment horizontal="center" vertical="center" wrapText="1"/>
      <protection/>
    </xf>
    <xf numFmtId="164" fontId="34" fillId="2" borderId="13" xfId="20" applyNumberFormat="1" applyFont="1" applyFill="1" applyBorder="1" applyAlignment="1">
      <alignment horizontal="center" vertical="center" wrapText="1"/>
      <protection/>
    </xf>
    <xf numFmtId="167" fontId="2" fillId="2" borderId="1" xfId="20" applyNumberFormat="1" applyFont="1" applyFill="1" applyBorder="1" applyAlignment="1">
      <alignment horizontal="center" vertical="center"/>
      <protection/>
    </xf>
    <xf numFmtId="167" fontId="2" fillId="2" borderId="13" xfId="20" applyNumberFormat="1" applyFont="1" applyFill="1" applyBorder="1" applyAlignment="1">
      <alignment horizontal="center" vertical="center"/>
      <protection/>
    </xf>
    <xf numFmtId="164" fontId="8" fillId="2" borderId="13" xfId="20" applyNumberFormat="1" applyFont="1" applyFill="1" applyBorder="1" applyAlignment="1">
      <alignment horizontal="right" vertical="center" wrapText="1"/>
      <protection/>
    </xf>
    <xf numFmtId="0" fontId="30" fillId="2" borderId="0" xfId="0" applyFont="1" applyFill="1" applyBorder="1" applyAlignment="1">
      <alignment horizontal="left"/>
    </xf>
    <xf numFmtId="0" fontId="2" fillId="2" borderId="0" xfId="0" applyFont="1" applyFill="1" applyBorder="1" applyAlignment="1">
      <alignment vertical="center"/>
    </xf>
    <xf numFmtId="2" fontId="2" fillId="2" borderId="0" xfId="0" applyNumberFormat="1" applyFont="1" applyFill="1" applyBorder="1" applyAlignment="1">
      <alignment vertical="center"/>
    </xf>
    <xf numFmtId="164" fontId="3" fillId="2" borderId="0" xfId="0" applyNumberFormat="1" applyFont="1" applyFill="1" applyBorder="1" applyAlignment="1">
      <alignment vertical="center"/>
    </xf>
    <xf numFmtId="4" fontId="3" fillId="2" borderId="39" xfId="0" applyNumberFormat="1" applyFont="1" applyFill="1" applyBorder="1" applyAlignment="1">
      <alignment vertical="center"/>
    </xf>
    <xf numFmtId="0" fontId="31" fillId="2" borderId="0" xfId="20" applyFont="1" applyFill="1" applyBorder="1" applyAlignment="1">
      <alignment horizontal="left" vertical="center"/>
      <protection/>
    </xf>
    <xf numFmtId="0" fontId="3" fillId="2" borderId="39" xfId="0" applyFont="1" applyFill="1" applyBorder="1" applyAlignment="1" applyProtection="1">
      <alignment horizontal="center"/>
      <protection locked="0"/>
    </xf>
    <xf numFmtId="2" fontId="2" fillId="2" borderId="39" xfId="0" applyNumberFormat="1" applyFont="1" applyFill="1" applyBorder="1" applyAlignment="1" applyProtection="1">
      <alignment horizontal="center" vertical="center"/>
      <protection locked="0"/>
    </xf>
    <xf numFmtId="0" fontId="0" fillId="2" borderId="0" xfId="0" applyFill="1" applyAlignment="1" applyProtection="1">
      <alignment vertical="center"/>
      <protection/>
    </xf>
    <xf numFmtId="0" fontId="3" fillId="2" borderId="0" xfId="0" applyFont="1" applyFill="1" applyAlignment="1">
      <alignment horizontal="left"/>
    </xf>
    <xf numFmtId="0" fontId="2" fillId="2" borderId="0" xfId="0" applyFont="1" applyFill="1" applyAlignment="1">
      <alignment horizontal="left" vertical="center" wrapText="1"/>
    </xf>
    <xf numFmtId="0" fontId="3" fillId="2" borderId="3" xfId="0" applyFont="1" applyFill="1" applyBorder="1" applyAlignment="1">
      <alignment horizontal="left" vertical="center" wrapText="1"/>
    </xf>
    <xf numFmtId="0" fontId="3" fillId="2" borderId="0"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 xfId="0" applyFont="1" applyFill="1" applyBorder="1" applyAlignment="1">
      <alignment horizontal="left" vertical="center" wrapText="1"/>
    </xf>
    <xf numFmtId="4" fontId="2" fillId="2" borderId="4" xfId="0" applyNumberFormat="1" applyFont="1" applyFill="1" applyBorder="1" applyAlignment="1" applyProtection="1">
      <alignment horizontal="left" vertical="top" wrapText="1"/>
      <protection locked="0"/>
    </xf>
    <xf numFmtId="4" fontId="2" fillId="2" borderId="5" xfId="0" applyNumberFormat="1" applyFont="1" applyFill="1" applyBorder="1" applyAlignment="1" applyProtection="1">
      <alignment horizontal="left" vertical="top" wrapText="1"/>
      <protection locked="0"/>
    </xf>
    <xf numFmtId="4" fontId="2" fillId="2" borderId="6" xfId="0" applyNumberFormat="1" applyFont="1" applyFill="1" applyBorder="1" applyAlignment="1" applyProtection="1">
      <alignment horizontal="left" vertical="top" wrapText="1"/>
      <protection locked="0"/>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14" fontId="22" fillId="0" borderId="0" xfId="0" applyNumberFormat="1" applyFont="1" applyFill="1" applyAlignment="1">
      <alignment vertical="center" wrapText="1"/>
    </xf>
    <xf numFmtId="0" fontId="17" fillId="0" borderId="0" xfId="0" applyFont="1" applyAlignment="1">
      <alignment vertical="center" wrapText="1"/>
    </xf>
    <xf numFmtId="0" fontId="22" fillId="2" borderId="0" xfId="0" applyFont="1" applyFill="1" applyAlignment="1">
      <alignment horizontal="left" vertical="center" wrapText="1"/>
    </xf>
    <xf numFmtId="0" fontId="0" fillId="2" borderId="0" xfId="0" applyFill="1" applyAlignment="1">
      <alignment horizontal="left" vertical="center" wrapText="1"/>
    </xf>
    <xf numFmtId="0" fontId="2" fillId="2" borderId="0" xfId="0" applyFont="1" applyFill="1" applyAlignment="1">
      <alignment horizontal="right" vertical="center" wrapText="1"/>
    </xf>
    <xf numFmtId="0" fontId="2" fillId="0" borderId="0" xfId="0" applyFont="1" applyAlignment="1">
      <alignment horizontal="right" vertical="center" wrapText="1"/>
    </xf>
    <xf numFmtId="0" fontId="0" fillId="2" borderId="23"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2" borderId="0" xfId="0" applyFont="1" applyFill="1" applyAlignment="1" applyProtection="1">
      <alignment horizontal="left" vertical="top" wrapText="1"/>
      <protection locked="0"/>
    </xf>
    <xf numFmtId="0" fontId="0" fillId="0" borderId="27" xfId="0" applyBorder="1" applyAlignment="1" applyProtection="1">
      <alignment horizontal="left" vertical="top" wrapText="1"/>
      <protection locked="0"/>
    </xf>
    <xf numFmtId="14" fontId="2" fillId="2" borderId="24" xfId="0" applyNumberFormat="1" applyFont="1" applyFill="1" applyBorder="1" applyAlignment="1" applyProtection="1">
      <alignment horizontal="center" vertical="center"/>
      <protection locked="0"/>
    </xf>
    <xf numFmtId="14" fontId="2" fillId="2" borderId="25" xfId="0" applyNumberFormat="1" applyFont="1" applyFill="1" applyBorder="1" applyAlignment="1" applyProtection="1">
      <alignment horizontal="center" vertical="center"/>
      <protection locked="0"/>
    </xf>
    <xf numFmtId="14" fontId="2" fillId="2" borderId="26" xfId="0" applyNumberFormat="1" applyFont="1" applyFill="1" applyBorder="1" applyAlignment="1" applyProtection="1">
      <alignment horizontal="center" vertical="center"/>
      <protection locked="0"/>
    </xf>
    <xf numFmtId="49" fontId="2" fillId="2" borderId="32" xfId="0" applyNumberFormat="1" applyFont="1" applyFill="1" applyBorder="1" applyAlignment="1" applyProtection="1">
      <alignment horizontal="center" vertical="center"/>
      <protection locked="0"/>
    </xf>
    <xf numFmtId="49" fontId="2" fillId="2" borderId="33" xfId="0" applyNumberFormat="1" applyFont="1" applyFill="1" applyBorder="1" applyAlignment="1" applyProtection="1">
      <alignment horizontal="center" vertical="center"/>
      <protection locked="0"/>
    </xf>
    <xf numFmtId="49" fontId="2" fillId="2" borderId="34" xfId="0" applyNumberFormat="1" applyFont="1" applyFill="1" applyBorder="1" applyAlignment="1" applyProtection="1">
      <alignment horizontal="center" vertical="center"/>
      <protection locked="0"/>
    </xf>
    <xf numFmtId="0" fontId="2" fillId="2" borderId="3" xfId="0" applyFont="1" applyFill="1" applyBorder="1" applyAlignment="1">
      <alignment horizontal="left" vertical="top" wrapText="1"/>
    </xf>
    <xf numFmtId="0" fontId="2" fillId="2" borderId="0" xfId="0" applyFont="1" applyFill="1" applyAlignment="1">
      <alignment horizontal="left" vertical="top" wrapText="1"/>
    </xf>
    <xf numFmtId="0" fontId="2" fillId="2" borderId="3" xfId="0" applyFont="1" applyFill="1" applyBorder="1" applyAlignment="1">
      <alignment horizontal="left" vertical="center" wrapText="1"/>
    </xf>
    <xf numFmtId="0" fontId="2" fillId="2" borderId="0" xfId="0" applyFont="1" applyFill="1" applyAlignment="1">
      <alignment horizontal="left" vertical="center" wrapText="1"/>
    </xf>
    <xf numFmtId="0" fontId="6" fillId="2" borderId="40" xfId="0" applyFont="1" applyFill="1" applyBorder="1" applyAlignment="1" applyProtection="1">
      <alignment horizontal="center"/>
      <protection locked="0"/>
    </xf>
    <xf numFmtId="0" fontId="6" fillId="2" borderId="41" xfId="0" applyFont="1" applyFill="1" applyBorder="1" applyAlignment="1" applyProtection="1">
      <alignment horizontal="center"/>
      <protection locked="0"/>
    </xf>
    <xf numFmtId="0" fontId="6" fillId="2" borderId="42" xfId="0" applyFont="1" applyFill="1" applyBorder="1" applyAlignment="1" applyProtection="1">
      <alignment horizontal="center"/>
      <protection locked="0"/>
    </xf>
    <xf numFmtId="165" fontId="3" fillId="2" borderId="40" xfId="0" applyNumberFormat="1" applyFont="1" applyFill="1" applyBorder="1" applyAlignment="1" applyProtection="1">
      <alignment horizontal="center" vertical="center" wrapText="1"/>
      <protection locked="0"/>
    </xf>
    <xf numFmtId="165" fontId="3" fillId="2" borderId="42" xfId="0" applyNumberFormat="1"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protection/>
    </xf>
    <xf numFmtId="0" fontId="2" fillId="2" borderId="3" xfId="0" applyFont="1" applyFill="1" applyBorder="1" applyAlignment="1">
      <alignment horizontal="left" vertical="top" wrapText="1"/>
    </xf>
    <xf numFmtId="0" fontId="6" fillId="2" borderId="0" xfId="0" applyFont="1" applyFill="1" applyAlignment="1">
      <alignment horizontal="center"/>
    </xf>
    <xf numFmtId="49" fontId="6" fillId="2" borderId="40" xfId="0" applyNumberFormat="1" applyFont="1" applyFill="1" applyBorder="1" applyAlignment="1" applyProtection="1" quotePrefix="1">
      <alignment horizontal="center"/>
      <protection locked="0"/>
    </xf>
    <xf numFmtId="49" fontId="6" fillId="2" borderId="41" xfId="0" applyNumberFormat="1" applyFont="1" applyFill="1" applyBorder="1" applyAlignment="1" applyProtection="1">
      <alignment horizontal="center"/>
      <protection locked="0"/>
    </xf>
    <xf numFmtId="49" fontId="6" fillId="2" borderId="42" xfId="0" applyNumberFormat="1" applyFont="1" applyFill="1" applyBorder="1" applyAlignment="1" applyProtection="1">
      <alignment horizontal="center"/>
      <protection locked="0"/>
    </xf>
    <xf numFmtId="14" fontId="2" fillId="2" borderId="40" xfId="0" applyNumberFormat="1" applyFont="1" applyFill="1" applyBorder="1" applyAlignment="1" applyProtection="1">
      <alignment horizontal="center"/>
      <protection locked="0"/>
    </xf>
    <xf numFmtId="14" fontId="2" fillId="2" borderId="42" xfId="0" applyNumberFormat="1" applyFont="1" applyFill="1" applyBorder="1" applyAlignment="1" applyProtection="1">
      <alignment horizontal="center"/>
      <protection locked="0"/>
    </xf>
    <xf numFmtId="0" fontId="31" fillId="0" borderId="0" xfId="20" applyFont="1" applyFill="1" applyAlignment="1">
      <alignment horizontal="left" vertical="center"/>
      <protection/>
    </xf>
    <xf numFmtId="0" fontId="33" fillId="0" borderId="0" xfId="20" applyFont="1" applyFill="1" applyAlignment="1">
      <alignment horizontal="left"/>
      <protection/>
    </xf>
    <xf numFmtId="165" fontId="2" fillId="0" borderId="40" xfId="0" applyNumberFormat="1" applyFont="1" applyFill="1" applyBorder="1" applyAlignment="1" applyProtection="1">
      <alignment horizontal="center" vertical="center" wrapText="1"/>
      <protection locked="0"/>
    </xf>
    <xf numFmtId="165" fontId="2" fillId="0" borderId="42" xfId="0" applyNumberFormat="1" applyFont="1" applyFill="1" applyBorder="1" applyAlignment="1" applyProtection="1">
      <alignment horizontal="center" vertical="center" wrapText="1"/>
      <protection locked="0"/>
    </xf>
    <xf numFmtId="0" fontId="31" fillId="2" borderId="0" xfId="20" applyFont="1" applyFill="1" applyAlignment="1">
      <alignment horizontal="left" vertical="center"/>
      <protection/>
    </xf>
    <xf numFmtId="0" fontId="33" fillId="2" borderId="0" xfId="20" applyFont="1" applyFill="1" applyAlignment="1">
      <alignment horizontal="left"/>
      <protection/>
    </xf>
    <xf numFmtId="4" fontId="2" fillId="0" borderId="40" xfId="0" applyNumberFormat="1" applyFont="1" applyFill="1" applyBorder="1" applyAlignment="1" applyProtection="1">
      <alignment horizontal="center" vertical="center" wrapText="1"/>
      <protection locked="0"/>
    </xf>
    <xf numFmtId="4" fontId="2" fillId="0" borderId="42" xfId="0" applyNumberFormat="1" applyFont="1" applyFill="1" applyBorder="1" applyAlignment="1" applyProtection="1">
      <alignment horizontal="center" vertical="center" wrapText="1"/>
      <protection locked="0"/>
    </xf>
    <xf numFmtId="4" fontId="2" fillId="0" borderId="41" xfId="0" applyNumberFormat="1" applyFont="1" applyFill="1" applyBorder="1" applyAlignment="1" applyProtection="1">
      <alignment horizontal="center" vertical="center" wrapText="1"/>
      <protection locked="0"/>
    </xf>
    <xf numFmtId="4" fontId="2" fillId="2" borderId="0" xfId="0" applyNumberFormat="1" applyFont="1" applyFill="1" applyAlignment="1" applyProtection="1">
      <alignment horizontal="center" vertical="center" wrapText="1"/>
      <protection locked="0"/>
    </xf>
    <xf numFmtId="0" fontId="2" fillId="2" borderId="40" xfId="0" applyFont="1" applyFill="1" applyBorder="1" applyAlignment="1" applyProtection="1">
      <alignment horizontal="center"/>
      <protection locked="0"/>
    </xf>
    <xf numFmtId="0" fontId="2" fillId="2" borderId="42" xfId="0" applyFont="1" applyFill="1" applyBorder="1" applyAlignment="1" applyProtection="1">
      <alignment horizontal="center"/>
      <protection locked="0"/>
    </xf>
    <xf numFmtId="0" fontId="3" fillId="2" borderId="0" xfId="0" applyFont="1" applyFill="1" applyAlignment="1">
      <alignment horizontal="left" vertical="center" wrapText="1"/>
    </xf>
    <xf numFmtId="0" fontId="3" fillId="2" borderId="0" xfId="0" applyFont="1" applyFill="1" applyAlignment="1">
      <alignment horizontal="center" vertical="center" wrapText="1"/>
    </xf>
    <xf numFmtId="0" fontId="9" fillId="2" borderId="0" xfId="0" applyFont="1" applyFill="1" applyAlignment="1">
      <alignment horizontal="center" vertical="center"/>
    </xf>
    <xf numFmtId="0" fontId="2" fillId="0" borderId="3"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2" xfId="0" applyFont="1" applyFill="1" applyBorder="1" applyAlignment="1">
      <alignment horizontal="center" vertical="center" wrapText="1"/>
    </xf>
    <xf numFmtId="4" fontId="2" fillId="2" borderId="40" xfId="0" applyNumberFormat="1" applyFont="1" applyFill="1" applyBorder="1" applyAlignment="1" applyProtection="1">
      <alignment horizontal="center" vertical="center" wrapText="1"/>
      <protection locked="0"/>
    </xf>
    <xf numFmtId="4" fontId="2" fillId="2" borderId="42" xfId="0" applyNumberFormat="1" applyFont="1" applyFill="1" applyBorder="1" applyAlignment="1" applyProtection="1">
      <alignment horizontal="center" vertical="center" wrapText="1"/>
      <protection locked="0"/>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4" fontId="2" fillId="2" borderId="0" xfId="0" applyNumberFormat="1" applyFont="1" applyFill="1" applyAlignment="1" applyProtection="1">
      <alignment horizontal="center" vertical="center" wrapText="1"/>
      <protection/>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2" xfId="0" applyFont="1" applyFill="1" applyBorder="1" applyAlignment="1">
      <alignment horizontal="center" vertical="center" wrapText="1"/>
    </xf>
    <xf numFmtId="4" fontId="16" fillId="2" borderId="40" xfId="0" applyNumberFormat="1" applyFont="1" applyFill="1" applyBorder="1" applyAlignment="1" applyProtection="1">
      <alignment horizontal="center" vertical="center" wrapText="1"/>
      <protection locked="0"/>
    </xf>
    <xf numFmtId="4" fontId="16" fillId="2" borderId="41" xfId="0" applyNumberFormat="1" applyFont="1" applyFill="1" applyBorder="1" applyAlignment="1" applyProtection="1">
      <alignment horizontal="center" vertical="center" wrapText="1"/>
      <protection locked="0"/>
    </xf>
    <xf numFmtId="4" fontId="16" fillId="2" borderId="42" xfId="0" applyNumberFormat="1" applyFont="1" applyFill="1" applyBorder="1" applyAlignment="1" applyProtection="1">
      <alignment horizontal="center" vertical="center" wrapText="1"/>
      <protection locked="0"/>
    </xf>
    <xf numFmtId="4" fontId="16" fillId="2" borderId="0" xfId="0" applyNumberFormat="1" applyFont="1" applyFill="1" applyAlignment="1" applyProtection="1">
      <alignment horizontal="center" vertical="center" wrapText="1"/>
      <protection locked="0"/>
    </xf>
    <xf numFmtId="14" fontId="2" fillId="2" borderId="0" xfId="0" applyNumberFormat="1" applyFont="1" applyFill="1" applyAlignment="1">
      <alignment horizontal="left"/>
    </xf>
    <xf numFmtId="14" fontId="2" fillId="2" borderId="2" xfId="0" applyNumberFormat="1" applyFont="1" applyFill="1" applyBorder="1" applyAlignment="1">
      <alignment horizontal="left"/>
    </xf>
    <xf numFmtId="0" fontId="22" fillId="2" borderId="0" xfId="0" applyFont="1" applyFill="1" applyAlignment="1">
      <alignment horizontal="center" vertical="center" wrapText="1"/>
    </xf>
    <xf numFmtId="165" fontId="2" fillId="2" borderId="40" xfId="0" applyNumberFormat="1" applyFont="1" applyFill="1" applyBorder="1" applyAlignment="1" applyProtection="1">
      <alignment horizontal="center" vertical="center" wrapText="1"/>
      <protection locked="0"/>
    </xf>
    <xf numFmtId="165" fontId="2" fillId="2" borderId="42" xfId="0" applyNumberFormat="1" applyFont="1" applyFill="1" applyBorder="1" applyAlignment="1" applyProtection="1">
      <alignment horizontal="center" vertical="center" wrapText="1"/>
      <protection locked="0"/>
    </xf>
    <xf numFmtId="0" fontId="2" fillId="2" borderId="13" xfId="0" applyFont="1" applyFill="1" applyBorder="1" applyAlignment="1" applyProtection="1">
      <alignment horizontal="left" vertical="top" wrapText="1"/>
      <protection locked="0"/>
    </xf>
    <xf numFmtId="0" fontId="31" fillId="2" borderId="3" xfId="20" applyFont="1" applyFill="1" applyBorder="1" applyAlignment="1">
      <alignment horizontal="left" vertical="center"/>
      <protection/>
    </xf>
    <xf numFmtId="0" fontId="3" fillId="2" borderId="3" xfId="0" applyFont="1" applyFill="1" applyBorder="1" applyAlignment="1">
      <alignment horizontal="left" vertical="center"/>
    </xf>
    <xf numFmtId="0" fontId="3" fillId="2" borderId="0" xfId="0" applyFont="1" applyFill="1" applyAlignment="1">
      <alignment horizontal="left" vertical="center"/>
    </xf>
    <xf numFmtId="0" fontId="3" fillId="2" borderId="2" xfId="0" applyFont="1" applyFill="1" applyBorder="1" applyAlignment="1">
      <alignment horizontal="left" vertical="center"/>
    </xf>
    <xf numFmtId="0" fontId="2" fillId="2" borderId="3" xfId="0" applyFont="1" applyFill="1" applyBorder="1" applyAlignment="1">
      <alignment horizontal="left" wrapText="1"/>
    </xf>
    <xf numFmtId="0" fontId="2" fillId="2" borderId="0" xfId="0" applyFont="1" applyFill="1" applyAlignment="1">
      <alignment horizontal="left" wrapText="1"/>
    </xf>
    <xf numFmtId="4" fontId="3" fillId="4" borderId="40" xfId="0" applyNumberFormat="1" applyFont="1" applyFill="1" applyBorder="1" applyAlignment="1">
      <alignment horizontal="center" vertical="center"/>
    </xf>
    <xf numFmtId="4" fontId="3" fillId="4" borderId="42" xfId="0" applyNumberFormat="1" applyFont="1" applyFill="1" applyBorder="1" applyAlignment="1">
      <alignment horizontal="center" vertical="center"/>
    </xf>
    <xf numFmtId="0" fontId="34" fillId="4" borderId="13" xfId="20" applyFont="1" applyFill="1" applyBorder="1" applyAlignment="1">
      <alignment horizontal="center" vertical="center"/>
      <protection/>
    </xf>
    <xf numFmtId="0" fontId="2" fillId="2" borderId="3" xfId="20" applyFont="1" applyFill="1" applyBorder="1" applyAlignment="1">
      <alignment horizontal="left" vertical="top" wrapText="1"/>
      <protection/>
    </xf>
    <xf numFmtId="0" fontId="2" fillId="2" borderId="0" xfId="20" applyFont="1" applyFill="1" applyAlignment="1">
      <alignment horizontal="left" vertical="top" wrapText="1"/>
      <protection/>
    </xf>
    <xf numFmtId="0" fontId="31" fillId="2" borderId="3" xfId="20" applyFont="1" applyFill="1" applyBorder="1" applyAlignment="1">
      <alignment horizontal="center" vertical="center"/>
      <protection/>
    </xf>
    <xf numFmtId="0" fontId="31" fillId="2" borderId="0" xfId="20" applyFont="1" applyFill="1" applyAlignment="1">
      <alignment horizontal="center" vertical="center"/>
      <protection/>
    </xf>
    <xf numFmtId="0" fontId="33" fillId="2" borderId="0" xfId="20" applyFont="1" applyFill="1" applyAlignment="1">
      <alignment horizontal="center"/>
      <protection/>
    </xf>
    <xf numFmtId="0" fontId="2" fillId="2" borderId="0" xfId="20" applyFont="1" applyFill="1" applyAlignment="1">
      <alignment horizontal="center" vertical="center"/>
      <protection/>
    </xf>
    <xf numFmtId="0" fontId="2" fillId="2" borderId="3" xfId="20" applyFont="1" applyFill="1" applyBorder="1" applyAlignment="1">
      <alignment horizontal="center" vertical="center"/>
      <protection/>
    </xf>
    <xf numFmtId="0" fontId="2" fillId="2" borderId="0" xfId="20" applyFont="1" applyFill="1" applyAlignment="1">
      <alignment horizontal="right" vertical="center" wrapText="1"/>
      <protection/>
    </xf>
    <xf numFmtId="0" fontId="37" fillId="2" borderId="0" xfId="20" applyFont="1" applyFill="1" applyAlignment="1">
      <alignment horizontal="left" vertical="center"/>
      <protection/>
    </xf>
    <xf numFmtId="49" fontId="2" fillId="2" borderId="40" xfId="20" applyNumberFormat="1" applyFont="1" applyFill="1" applyBorder="1" applyAlignment="1" applyProtection="1">
      <alignment horizontal="left" vertical="top" wrapText="1"/>
      <protection locked="0"/>
    </xf>
    <xf numFmtId="0" fontId="0" fillId="2" borderId="41" xfId="20" applyFill="1" applyBorder="1" applyAlignment="1" applyProtection="1">
      <alignment horizontal="left" vertical="top" wrapText="1"/>
      <protection locked="0"/>
    </xf>
    <xf numFmtId="0" fontId="0" fillId="2" borderId="42" xfId="20" applyFill="1" applyBorder="1" applyAlignment="1" applyProtection="1">
      <alignment horizontal="left" vertical="top" wrapText="1"/>
      <protection locked="0"/>
    </xf>
    <xf numFmtId="0" fontId="34" fillId="4" borderId="13" xfId="20" applyFont="1" applyFill="1" applyBorder="1" applyAlignment="1">
      <alignment horizontal="center" vertical="center" wrapText="1"/>
      <protection/>
    </xf>
    <xf numFmtId="0" fontId="2" fillId="2" borderId="0" xfId="0" applyFont="1" applyFill="1" applyAlignment="1">
      <alignment horizontal="left"/>
    </xf>
    <xf numFmtId="0" fontId="2" fillId="2" borderId="3" xfId="20" applyFont="1" applyFill="1" applyBorder="1" applyAlignment="1">
      <alignment horizontal="left" vertical="center"/>
      <protection/>
    </xf>
    <xf numFmtId="0" fontId="2" fillId="2" borderId="0" xfId="20" applyFont="1" applyFill="1" applyAlignment="1">
      <alignment horizontal="left" vertical="center"/>
      <protection/>
    </xf>
    <xf numFmtId="169" fontId="2" fillId="2" borderId="40" xfId="20" applyNumberFormat="1" applyFont="1" applyFill="1" applyBorder="1" applyAlignment="1" applyProtection="1">
      <alignment horizontal="center" vertical="center"/>
      <protection locked="0"/>
    </xf>
    <xf numFmtId="169" fontId="2" fillId="2" borderId="42" xfId="20" applyNumberFormat="1" applyFont="1" applyFill="1" applyBorder="1" applyAlignment="1" applyProtection="1">
      <alignment horizontal="center" vertical="center"/>
      <protection locked="0"/>
    </xf>
    <xf numFmtId="49" fontId="6" fillId="2" borderId="43" xfId="0" applyNumberFormat="1" applyFont="1" applyFill="1" applyBorder="1" applyAlignment="1" applyProtection="1">
      <alignment horizontal="center" vertical="center"/>
      <protection locked="0"/>
    </xf>
    <xf numFmtId="49" fontId="6" fillId="2" borderId="33" xfId="0" applyNumberFormat="1" applyFont="1" applyFill="1" applyBorder="1" applyAlignment="1" applyProtection="1">
      <alignment horizontal="center" vertical="center"/>
      <protection locked="0"/>
    </xf>
    <xf numFmtId="49" fontId="6" fillId="2" borderId="34" xfId="0" applyNumberFormat="1"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49" fontId="6" fillId="2" borderId="36" xfId="0" applyNumberFormat="1" applyFont="1" applyFill="1" applyBorder="1" applyAlignment="1" applyProtection="1">
      <alignment horizontal="center" vertical="center"/>
      <protection locked="0"/>
    </xf>
    <xf numFmtId="49" fontId="6" fillId="2" borderId="29" xfId="0" applyNumberFormat="1" applyFont="1" applyFill="1" applyBorder="1" applyAlignment="1" applyProtection="1">
      <alignment horizontal="center" vertical="center"/>
      <protection locked="0"/>
    </xf>
    <xf numFmtId="49" fontId="6" fillId="2" borderId="30" xfId="0" applyNumberFormat="1" applyFont="1" applyFill="1" applyBorder="1" applyAlignment="1" applyProtection="1">
      <alignment horizontal="center" vertical="center"/>
      <protection locked="0"/>
    </xf>
    <xf numFmtId="0" fontId="22" fillId="2" borderId="0" xfId="20" applyFont="1" applyFill="1" applyAlignment="1">
      <alignment horizontal="center" vertical="center" wrapText="1"/>
      <protection/>
    </xf>
    <xf numFmtId="0" fontId="36" fillId="2" borderId="3" xfId="0" applyFont="1" applyFill="1" applyBorder="1" applyAlignment="1">
      <alignment horizontal="left"/>
    </xf>
    <xf numFmtId="0" fontId="36" fillId="2" borderId="0" xfId="0" applyFont="1" applyFill="1" applyAlignment="1">
      <alignment horizontal="left"/>
    </xf>
    <xf numFmtId="164" fontId="18" fillId="2" borderId="44" xfId="0" applyNumberFormat="1" applyFont="1" applyFill="1" applyBorder="1" applyAlignment="1">
      <alignment horizontal="center" vertical="center" wrapText="1"/>
    </xf>
    <xf numFmtId="164" fontId="18" fillId="2" borderId="45" xfId="0" applyNumberFormat="1" applyFont="1" applyFill="1" applyBorder="1" applyAlignment="1">
      <alignment horizontal="center" vertical="center" wrapText="1"/>
    </xf>
    <xf numFmtId="164" fontId="18" fillId="4" borderId="13" xfId="20" applyNumberFormat="1" applyFont="1" applyFill="1" applyBorder="1" applyAlignment="1">
      <alignment horizontal="center" vertical="center" wrapText="1"/>
      <protection/>
    </xf>
    <xf numFmtId="165" fontId="2" fillId="2" borderId="13" xfId="0" applyNumberFormat="1" applyFont="1" applyFill="1" applyBorder="1" applyAlignment="1" applyProtection="1">
      <alignment horizontal="center" vertical="center"/>
      <protection hidden="1" locked="0"/>
    </xf>
    <xf numFmtId="49" fontId="2" fillId="2" borderId="13" xfId="0" applyNumberFormat="1" applyFont="1" applyFill="1" applyBorder="1" applyAlignment="1" applyProtection="1">
      <alignment horizontal="center" vertical="center"/>
      <protection hidden="1" locked="0"/>
    </xf>
    <xf numFmtId="0" fontId="0" fillId="2" borderId="0" xfId="0" applyFont="1" applyFill="1" applyAlignment="1">
      <alignment horizontal="left" wrapText="1"/>
    </xf>
    <xf numFmtId="4" fontId="36" fillId="2" borderId="32" xfId="0" applyNumberFormat="1" applyFont="1" applyFill="1" applyBorder="1" applyAlignment="1">
      <alignment horizontal="center" vertical="center"/>
    </xf>
    <xf numFmtId="4" fontId="36" fillId="2" borderId="34" xfId="0" applyNumberFormat="1" applyFont="1" applyFill="1" applyBorder="1" applyAlignment="1">
      <alignment horizontal="center" vertical="center"/>
    </xf>
    <xf numFmtId="1" fontId="2" fillId="2" borderId="13" xfId="0" applyNumberFormat="1" applyFont="1" applyFill="1" applyBorder="1" applyAlignment="1" applyProtection="1">
      <alignment horizontal="center" vertical="center"/>
      <protection locked="0"/>
    </xf>
    <xf numFmtId="0" fontId="22" fillId="2" borderId="3" xfId="0" applyFont="1" applyFill="1" applyBorder="1" applyAlignment="1">
      <alignment horizontal="left" vertical="center" wrapText="1"/>
    </xf>
    <xf numFmtId="165" fontId="2" fillId="2" borderId="13" xfId="0" applyNumberFormat="1" applyFont="1" applyFill="1" applyBorder="1" applyAlignment="1" applyProtection="1">
      <alignment horizontal="center" vertical="center" wrapText="1"/>
      <protection locked="0"/>
    </xf>
    <xf numFmtId="166" fontId="2" fillId="2" borderId="13" xfId="0" applyNumberFormat="1" applyFont="1" applyFill="1" applyBorder="1" applyAlignment="1" applyProtection="1">
      <alignment horizontal="center" vertical="center" wrapText="1"/>
      <protection locked="0"/>
    </xf>
    <xf numFmtId="7" fontId="2" fillId="4" borderId="40" xfId="0" applyNumberFormat="1" applyFont="1" applyFill="1" applyBorder="1" applyAlignment="1">
      <alignment horizontal="center" vertical="center" wrapText="1"/>
    </xf>
    <xf numFmtId="7" fontId="2" fillId="4" borderId="42" xfId="0" applyNumberFormat="1" applyFont="1" applyFill="1" applyBorder="1" applyAlignment="1">
      <alignment horizontal="center" vertical="center" wrapText="1"/>
    </xf>
    <xf numFmtId="0" fontId="37" fillId="2" borderId="3" xfId="0" applyFont="1" applyFill="1" applyBorder="1" applyAlignment="1">
      <alignment horizontal="left"/>
    </xf>
    <xf numFmtId="0" fontId="37" fillId="2" borderId="0" xfId="0" applyFont="1" applyFill="1" applyAlignment="1">
      <alignment horizontal="left"/>
    </xf>
    <xf numFmtId="3" fontId="2" fillId="2" borderId="13" xfId="0" applyNumberFormat="1" applyFont="1" applyFill="1" applyBorder="1" applyAlignment="1" applyProtection="1">
      <alignment horizontal="center" vertical="center" wrapText="1"/>
      <protection locked="0"/>
    </xf>
    <xf numFmtId="0" fontId="31" fillId="2" borderId="0" xfId="20" applyFont="1" applyFill="1" applyBorder="1" applyAlignment="1">
      <alignment horizontal="left" vertical="center"/>
      <protection/>
    </xf>
    <xf numFmtId="0" fontId="3" fillId="2" borderId="0" xfId="0" applyFont="1" applyFill="1" applyBorder="1" applyAlignment="1">
      <alignment horizontal="center" vertical="center" wrapText="1"/>
    </xf>
    <xf numFmtId="0" fontId="9" fillId="2" borderId="3" xfId="0" applyFont="1" applyFill="1" applyBorder="1" applyAlignment="1">
      <alignment horizontal="left" wrapText="1"/>
    </xf>
    <xf numFmtId="0" fontId="9" fillId="2" borderId="0" xfId="0" applyFont="1" applyFill="1" applyAlignment="1">
      <alignment horizontal="left" wrapText="1"/>
    </xf>
    <xf numFmtId="0" fontId="9" fillId="2" borderId="2" xfId="0" applyFont="1" applyFill="1" applyBorder="1" applyAlignment="1">
      <alignment horizontal="left" wrapText="1"/>
    </xf>
    <xf numFmtId="49" fontId="3" fillId="2" borderId="0" xfId="0" applyNumberFormat="1" applyFont="1" applyFill="1" applyAlignment="1">
      <alignment horizontal="left" vertical="top" wrapText="1"/>
    </xf>
    <xf numFmtId="165" fontId="2" fillId="2" borderId="46" xfId="0" applyNumberFormat="1" applyFont="1" applyFill="1" applyBorder="1" applyAlignment="1" applyProtection="1">
      <alignment horizontal="center" vertical="center" wrapText="1"/>
      <protection locked="0"/>
    </xf>
    <xf numFmtId="165" fontId="2" fillId="2" borderId="47" xfId="0" applyNumberFormat="1" applyFont="1" applyFill="1" applyBorder="1" applyAlignment="1" applyProtection="1">
      <alignment horizontal="center" vertical="center" wrapText="1"/>
      <protection locked="0"/>
    </xf>
    <xf numFmtId="0" fontId="22" fillId="2" borderId="3" xfId="0" applyFont="1" applyFill="1" applyBorder="1" applyAlignment="1">
      <alignment horizontal="left"/>
    </xf>
    <xf numFmtId="0" fontId="22" fillId="2" borderId="0" xfId="0" applyFont="1" applyFill="1" applyAlignment="1">
      <alignment horizontal="left"/>
    </xf>
    <xf numFmtId="4" fontId="36" fillId="2" borderId="40" xfId="0" applyNumberFormat="1" applyFont="1" applyFill="1" applyBorder="1" applyAlignment="1">
      <alignment horizontal="center" vertical="center" wrapText="1"/>
    </xf>
    <xf numFmtId="4" fontId="36" fillId="2" borderId="42" xfId="0" applyNumberFormat="1" applyFont="1" applyFill="1" applyBorder="1" applyAlignment="1">
      <alignment horizontal="center" vertical="center" wrapText="1"/>
    </xf>
    <xf numFmtId="49" fontId="2" fillId="2" borderId="23" xfId="0" applyNumberFormat="1" applyFont="1" applyFill="1" applyBorder="1" applyAlignment="1" applyProtection="1">
      <alignment horizontal="left" vertical="center" wrapText="1"/>
      <protection/>
    </xf>
    <xf numFmtId="0" fontId="0" fillId="2" borderId="0" xfId="0" applyFill="1" applyAlignment="1" applyProtection="1">
      <alignment horizontal="left" vertical="center" wrapText="1"/>
      <protection/>
    </xf>
    <xf numFmtId="0" fontId="0" fillId="2" borderId="27" xfId="0" applyFill="1" applyBorder="1" applyAlignment="1" applyProtection="1">
      <alignment horizontal="left" vertical="center" wrapText="1"/>
      <protection/>
    </xf>
    <xf numFmtId="0" fontId="2" fillId="2" borderId="0" xfId="0" applyFont="1" applyFill="1" applyAlignment="1" applyProtection="1">
      <alignment horizontal="left" vertical="center"/>
      <protection/>
    </xf>
    <xf numFmtId="0" fontId="2" fillId="2" borderId="27" xfId="0" applyFont="1" applyFill="1" applyBorder="1" applyAlignment="1" applyProtection="1">
      <alignment horizontal="left" vertical="center"/>
      <protection/>
    </xf>
    <xf numFmtId="49" fontId="2" fillId="2" borderId="0" xfId="0" applyNumberFormat="1" applyFont="1" applyFill="1" applyAlignment="1" applyProtection="1">
      <alignment horizontal="left" vertical="center" wrapText="1"/>
      <protection/>
    </xf>
    <xf numFmtId="0" fontId="8" fillId="2" borderId="8" xfId="0" applyFont="1" applyFill="1" applyBorder="1" applyAlignment="1">
      <alignment horizontal="left" vertical="top"/>
    </xf>
    <xf numFmtId="49" fontId="2" fillId="2" borderId="0" xfId="0" applyNumberFormat="1" applyFont="1" applyFill="1" applyAlignment="1" applyProtection="1">
      <alignment horizontal="center" vertical="top" wrapText="1"/>
      <protection locked="0"/>
    </xf>
    <xf numFmtId="49" fontId="2" fillId="2" borderId="0" xfId="0" applyNumberFormat="1" applyFont="1" applyFill="1" applyAlignment="1">
      <alignment horizontal="left" vertical="top" wrapText="1"/>
    </xf>
    <xf numFmtId="49" fontId="2" fillId="2" borderId="32" xfId="0" applyNumberFormat="1" applyFont="1" applyFill="1" applyBorder="1" applyAlignment="1" applyProtection="1">
      <alignment horizontal="left" vertical="top" wrapText="1"/>
      <protection locked="0"/>
    </xf>
    <xf numFmtId="0" fontId="0" fillId="2" borderId="33" xfId="0" applyFill="1" applyBorder="1" applyAlignment="1" applyProtection="1">
      <alignment horizontal="left" vertical="top" wrapText="1"/>
      <protection locked="0"/>
    </xf>
    <xf numFmtId="0" fontId="0" fillId="2" borderId="34" xfId="0" applyFill="1" applyBorder="1" applyAlignment="1" applyProtection="1">
      <alignment horizontal="left" vertical="top" wrapText="1"/>
      <protection locked="0"/>
    </xf>
    <xf numFmtId="49" fontId="2" fillId="2" borderId="0" xfId="0" applyNumberFormat="1" applyFont="1" applyFill="1" applyAlignment="1" applyProtection="1">
      <alignment horizontal="left" vertical="top" wrapText="1"/>
      <protection/>
    </xf>
    <xf numFmtId="0" fontId="0" fillId="2" borderId="0" xfId="0" applyFill="1" applyAlignment="1" applyProtection="1">
      <alignment horizontal="left" vertical="top" wrapText="1"/>
      <protection/>
    </xf>
    <xf numFmtId="49" fontId="2" fillId="2" borderId="23" xfId="0" applyNumberFormat="1" applyFont="1" applyFill="1" applyBorder="1" applyAlignment="1">
      <alignment horizontal="left" vertical="top" wrapText="1"/>
    </xf>
    <xf numFmtId="0" fontId="0" fillId="2" borderId="0" xfId="0" applyFill="1" applyAlignment="1">
      <alignment horizontal="left" vertical="top" wrapText="1"/>
    </xf>
    <xf numFmtId="0" fontId="0" fillId="2" borderId="27" xfId="0" applyFill="1" applyBorder="1" applyAlignment="1">
      <alignment horizontal="left" vertical="top" wrapText="1"/>
    </xf>
    <xf numFmtId="0" fontId="0" fillId="2" borderId="0" xfId="0" applyFont="1" applyFill="1" applyAlignment="1">
      <alignment horizontal="left" vertical="top" wrapText="1"/>
    </xf>
    <xf numFmtId="49" fontId="2" fillId="0" borderId="0" xfId="0" applyNumberFormat="1" applyFont="1" applyBorder="1" applyAlignment="1" applyProtection="1">
      <alignment horizontal="right" vertical="top" wrapText="1"/>
      <protection/>
    </xf>
    <xf numFmtId="49" fontId="39" fillId="2" borderId="0" xfId="0" applyNumberFormat="1" applyFont="1" applyFill="1" applyAlignment="1" applyProtection="1">
      <alignment horizontal="center" vertical="top" wrapText="1"/>
      <protection locked="0"/>
    </xf>
    <xf numFmtId="49" fontId="39" fillId="2" borderId="23" xfId="0" applyNumberFormat="1" applyFont="1" applyFill="1" applyBorder="1" applyAlignment="1">
      <alignment horizontal="left" vertical="top" wrapText="1"/>
    </xf>
    <xf numFmtId="49" fontId="39" fillId="2" borderId="0" xfId="0" applyNumberFormat="1" applyFont="1" applyFill="1" applyAlignment="1">
      <alignment horizontal="left" vertical="top" wrapText="1"/>
    </xf>
    <xf numFmtId="49" fontId="39" fillId="2" borderId="27" xfId="0" applyNumberFormat="1" applyFont="1" applyFill="1" applyBorder="1" applyAlignment="1">
      <alignment horizontal="left" vertical="top" wrapText="1"/>
    </xf>
    <xf numFmtId="49" fontId="39" fillId="2" borderId="2" xfId="0" applyNumberFormat="1" applyFont="1" applyFill="1" applyBorder="1" applyAlignment="1">
      <alignment horizontal="left" vertical="top" wrapText="1"/>
    </xf>
    <xf numFmtId="49" fontId="2" fillId="2" borderId="0" xfId="0" applyNumberFormat="1" applyFont="1" applyFill="1" applyAlignment="1" applyProtection="1">
      <alignment horizontal="center" vertical="top" wrapText="1"/>
      <protection/>
    </xf>
    <xf numFmtId="0" fontId="0" fillId="2" borderId="0" xfId="0" applyFill="1" applyAlignment="1" applyProtection="1">
      <alignment horizontal="center" vertical="top" wrapText="1"/>
      <protection/>
    </xf>
    <xf numFmtId="49" fontId="3" fillId="2" borderId="23" xfId="0" applyNumberFormat="1" applyFont="1" applyFill="1" applyBorder="1" applyAlignment="1">
      <alignment horizontal="left" vertical="top" wrapText="1"/>
    </xf>
    <xf numFmtId="49" fontId="3" fillId="2" borderId="27" xfId="0" applyNumberFormat="1" applyFont="1" applyFill="1" applyBorder="1" applyAlignment="1">
      <alignment horizontal="left" vertical="top" wrapText="1"/>
    </xf>
    <xf numFmtId="49" fontId="2" fillId="2" borderId="2" xfId="0" applyNumberFormat="1" applyFont="1" applyFill="1" applyBorder="1" applyAlignment="1">
      <alignment horizontal="left" vertical="top" wrapText="1"/>
    </xf>
    <xf numFmtId="49" fontId="2" fillId="2" borderId="23" xfId="0" applyNumberFormat="1" applyFont="1" applyFill="1" applyBorder="1" applyAlignment="1">
      <alignment vertical="top" wrapText="1"/>
    </xf>
    <xf numFmtId="49" fontId="2" fillId="2" borderId="0" xfId="0" applyNumberFormat="1" applyFont="1" applyFill="1" applyAlignment="1">
      <alignment vertical="top" wrapText="1"/>
    </xf>
    <xf numFmtId="49" fontId="16" fillId="2" borderId="23" xfId="0" applyNumberFormat="1" applyFont="1" applyFill="1" applyBorder="1" applyAlignment="1">
      <alignment horizontal="left" vertical="top" wrapText="1"/>
    </xf>
    <xf numFmtId="49" fontId="16" fillId="2" borderId="0" xfId="0" applyNumberFormat="1" applyFont="1" applyFill="1" applyAlignment="1">
      <alignment horizontal="left" vertical="top" wrapText="1"/>
    </xf>
    <xf numFmtId="0" fontId="28" fillId="2" borderId="0" xfId="0" applyFont="1" applyFill="1" applyAlignment="1">
      <alignment horizontal="left" vertical="top" wrapText="1"/>
    </xf>
    <xf numFmtId="0" fontId="28" fillId="2" borderId="27" xfId="0" applyFont="1" applyFill="1" applyBorder="1" applyAlignment="1">
      <alignment horizontal="left" vertical="top" wrapText="1"/>
    </xf>
    <xf numFmtId="49" fontId="16" fillId="2" borderId="27" xfId="0" applyNumberFormat="1" applyFont="1" applyFill="1" applyBorder="1" applyAlignment="1">
      <alignment horizontal="left" vertical="top" wrapText="1"/>
    </xf>
    <xf numFmtId="0" fontId="0" fillId="2" borderId="27" xfId="0" applyFont="1" applyFill="1" applyBorder="1" applyAlignment="1">
      <alignment horizontal="left" vertical="top" wrapText="1"/>
    </xf>
    <xf numFmtId="0" fontId="2" fillId="2" borderId="24" xfId="0" applyFont="1" applyFill="1" applyBorder="1" applyAlignment="1" applyProtection="1">
      <alignment horizontal="left" vertical="top" wrapText="1"/>
      <protection locked="0"/>
    </xf>
    <xf numFmtId="0" fontId="2" fillId="2" borderId="25" xfId="0" applyFont="1" applyFill="1" applyBorder="1" applyAlignment="1" applyProtection="1">
      <alignment horizontal="left" vertical="top" wrapText="1"/>
      <protection locked="0"/>
    </xf>
    <xf numFmtId="0" fontId="2" fillId="2" borderId="48" xfId="0" applyFont="1" applyFill="1" applyBorder="1" applyAlignment="1" applyProtection="1">
      <alignment horizontal="left" vertical="top" wrapText="1"/>
      <protection locked="0"/>
    </xf>
    <xf numFmtId="0" fontId="3" fillId="2" borderId="0" xfId="0" applyFont="1" applyFill="1" applyAlignment="1">
      <alignment horizontal="left"/>
    </xf>
    <xf numFmtId="49" fontId="2" fillId="2" borderId="0" xfId="0" applyNumberFormat="1" applyFont="1" applyFill="1" applyAlignment="1">
      <alignment horizontal="center" vertical="center" wrapText="1"/>
    </xf>
    <xf numFmtId="0" fontId="0" fillId="2" borderId="0" xfId="0" applyFont="1" applyFill="1" applyAlignment="1">
      <alignment horizontal="center" vertical="center"/>
    </xf>
    <xf numFmtId="0" fontId="0" fillId="2" borderId="27" xfId="0" applyFont="1" applyFill="1" applyBorder="1" applyAlignment="1">
      <alignment horizontal="center" vertical="center"/>
    </xf>
    <xf numFmtId="0" fontId="2" fillId="2" borderId="32" xfId="0" applyFont="1" applyFill="1" applyBorder="1" applyAlignment="1" applyProtection="1">
      <alignment horizontal="left" vertical="top" wrapText="1"/>
      <protection locked="0"/>
    </xf>
    <xf numFmtId="0" fontId="2" fillId="2" borderId="33" xfId="0" applyFont="1" applyFill="1" applyBorder="1" applyAlignment="1" applyProtection="1">
      <alignment horizontal="left" vertical="top" wrapText="1"/>
      <protection locked="0"/>
    </xf>
    <xf numFmtId="0" fontId="2" fillId="2" borderId="49" xfId="0" applyFont="1" applyFill="1" applyBorder="1" applyAlignment="1" applyProtection="1">
      <alignment horizontal="left" vertical="top" wrapText="1"/>
      <protection locked="0"/>
    </xf>
    <xf numFmtId="14" fontId="2" fillId="2" borderId="50" xfId="0" applyNumberFormat="1" applyFont="1" applyFill="1" applyBorder="1" applyAlignment="1" applyProtection="1">
      <alignment horizontal="center"/>
      <protection locked="0"/>
    </xf>
    <xf numFmtId="14" fontId="2" fillId="2" borderId="51" xfId="0" applyNumberFormat="1" applyFont="1" applyFill="1" applyBorder="1" applyAlignment="1" applyProtection="1">
      <alignment horizontal="center"/>
      <protection locked="0"/>
    </xf>
    <xf numFmtId="14" fontId="2" fillId="2" borderId="32" xfId="0" applyNumberFormat="1" applyFont="1" applyFill="1" applyBorder="1" applyAlignment="1" applyProtection="1">
      <alignment horizontal="center" vertical="center"/>
      <protection/>
    </xf>
    <xf numFmtId="14" fontId="2" fillId="2" borderId="33" xfId="0" applyNumberFormat="1" applyFont="1" applyFill="1" applyBorder="1" applyAlignment="1" applyProtection="1">
      <alignment horizontal="center" vertical="center"/>
      <protection/>
    </xf>
    <xf numFmtId="14" fontId="2" fillId="2" borderId="34" xfId="0" applyNumberFormat="1" applyFont="1" applyFill="1" applyBorder="1" applyAlignment="1" applyProtection="1">
      <alignment horizontal="center" vertical="center"/>
      <protection/>
    </xf>
    <xf numFmtId="0" fontId="2" fillId="2" borderId="32" xfId="0" applyFont="1" applyFill="1" applyBorder="1" applyAlignment="1" applyProtection="1">
      <alignment horizontal="center" vertical="center"/>
      <protection/>
    </xf>
    <xf numFmtId="0" fontId="2" fillId="2" borderId="33" xfId="0" applyFont="1" applyFill="1" applyBorder="1" applyAlignment="1" applyProtection="1">
      <alignment horizontal="center" vertical="center"/>
      <protection/>
    </xf>
    <xf numFmtId="0" fontId="2" fillId="2" borderId="34" xfId="0" applyFont="1" applyFill="1" applyBorder="1" applyAlignment="1" applyProtection="1">
      <alignment horizontal="center" vertical="center"/>
      <protection/>
    </xf>
    <xf numFmtId="4" fontId="2" fillId="2" borderId="50" xfId="0" applyNumberFormat="1" applyFont="1" applyFill="1" applyBorder="1" applyAlignment="1" applyProtection="1">
      <alignment horizontal="center" vertical="center" wrapText="1"/>
      <protection locked="0"/>
    </xf>
    <xf numFmtId="4" fontId="2" fillId="2" borderId="51" xfId="0" applyNumberFormat="1" applyFont="1" applyFill="1" applyBorder="1" applyAlignment="1" applyProtection="1">
      <alignment horizontal="center" vertical="center" wrapText="1"/>
      <protection locked="0"/>
    </xf>
    <xf numFmtId="0" fontId="9" fillId="2" borderId="2" xfId="0" applyFont="1" applyFill="1" applyBorder="1" applyAlignment="1">
      <alignment horizontal="center" vertical="center"/>
    </xf>
    <xf numFmtId="0" fontId="6" fillId="2" borderId="50" xfId="0" applyFont="1" applyFill="1" applyBorder="1" applyAlignment="1" applyProtection="1">
      <alignment horizontal="center"/>
      <protection locked="0"/>
    </xf>
    <xf numFmtId="0" fontId="6" fillId="2" borderId="52" xfId="0" applyFont="1" applyFill="1" applyBorder="1" applyAlignment="1" applyProtection="1">
      <alignment horizontal="center"/>
      <protection locked="0"/>
    </xf>
    <xf numFmtId="0" fontId="6" fillId="2" borderId="51" xfId="0" applyFont="1" applyFill="1" applyBorder="1" applyAlignment="1" applyProtection="1">
      <alignment horizontal="center"/>
      <protection locked="0"/>
    </xf>
    <xf numFmtId="169" fontId="3" fillId="2" borderId="50" xfId="0" applyNumberFormat="1" applyFont="1" applyFill="1" applyBorder="1" applyAlignment="1" applyProtection="1">
      <alignment horizontal="center" vertical="center" wrapText="1"/>
      <protection locked="0"/>
    </xf>
    <xf numFmtId="169" fontId="3" fillId="2" borderId="51" xfId="0" applyNumberFormat="1" applyFont="1" applyFill="1" applyBorder="1" applyAlignment="1" applyProtection="1">
      <alignment horizontal="center" vertical="center" wrapText="1"/>
      <protection locked="0"/>
    </xf>
    <xf numFmtId="4" fontId="3" fillId="2" borderId="40" xfId="0" applyNumberFormat="1" applyFont="1" applyFill="1" applyBorder="1" applyAlignment="1">
      <alignment horizontal="center" vertical="center"/>
    </xf>
    <xf numFmtId="4" fontId="3" fillId="2" borderId="42" xfId="0" applyNumberFormat="1" applyFont="1" applyFill="1" applyBorder="1" applyAlignment="1">
      <alignment horizontal="center" vertical="center"/>
    </xf>
    <xf numFmtId="0" fontId="34" fillId="2" borderId="13" xfId="20" applyFont="1" applyFill="1" applyBorder="1" applyAlignment="1">
      <alignment horizontal="center" vertical="center" wrapText="1"/>
      <protection/>
    </xf>
    <xf numFmtId="0" fontId="6" fillId="2" borderId="36"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protection locked="0"/>
    </xf>
    <xf numFmtId="0" fontId="6" fillId="2" borderId="30" xfId="0" applyFont="1" applyFill="1" applyBorder="1" applyAlignment="1" applyProtection="1">
      <alignment horizontal="center" vertical="center"/>
      <protection locked="0"/>
    </xf>
    <xf numFmtId="0" fontId="34" fillId="2" borderId="13" xfId="20" applyFont="1" applyFill="1" applyBorder="1" applyAlignment="1">
      <alignment horizontal="center" vertical="center"/>
      <protection/>
    </xf>
    <xf numFmtId="164" fontId="18" fillId="2" borderId="13" xfId="20" applyNumberFormat="1" applyFont="1" applyFill="1" applyBorder="1" applyAlignment="1">
      <alignment horizontal="center" vertical="center" wrapText="1"/>
      <protection/>
    </xf>
    <xf numFmtId="4" fontId="36" fillId="2" borderId="13" xfId="0" applyNumberFormat="1" applyFont="1" applyFill="1" applyBorder="1" applyAlignment="1">
      <alignment horizontal="center" vertical="center"/>
    </xf>
    <xf numFmtId="2" fontId="2" fillId="2" borderId="13" xfId="0" applyNumberFormat="1" applyFont="1" applyFill="1" applyBorder="1" applyAlignment="1" applyProtection="1">
      <alignment horizontal="center" vertical="center"/>
      <protection hidden="1" locked="0"/>
    </xf>
    <xf numFmtId="0" fontId="2" fillId="2" borderId="13" xfId="0" applyFont="1" applyFill="1" applyBorder="1" applyAlignment="1" applyProtection="1">
      <alignment horizontal="center" vertical="center"/>
      <protection locked="0"/>
    </xf>
    <xf numFmtId="165" fontId="2" fillId="2" borderId="53" xfId="0" applyNumberFormat="1" applyFont="1" applyFill="1" applyBorder="1" applyAlignment="1" applyProtection="1">
      <alignment horizontal="center" vertical="center" wrapText="1"/>
      <protection locked="0"/>
    </xf>
    <xf numFmtId="165" fontId="2" fillId="2" borderId="54" xfId="0" applyNumberFormat="1" applyFont="1" applyFill="1" applyBorder="1" applyAlignment="1" applyProtection="1">
      <alignment horizontal="center" vertical="center" wrapText="1"/>
      <protection locked="0"/>
    </xf>
    <xf numFmtId="165" fontId="2" fillId="2" borderId="55" xfId="0" applyNumberFormat="1" applyFont="1" applyFill="1" applyBorder="1" applyAlignment="1" applyProtection="1">
      <alignment horizontal="center" vertical="center" wrapText="1"/>
      <protection locked="0"/>
    </xf>
    <xf numFmtId="7" fontId="2" fillId="2" borderId="50" xfId="0" applyNumberFormat="1" applyFont="1" applyFill="1" applyBorder="1" applyAlignment="1">
      <alignment horizontal="center" vertical="center" wrapText="1"/>
    </xf>
    <xf numFmtId="7" fontId="2" fillId="2" borderId="51" xfId="0" applyNumberFormat="1" applyFont="1" applyFill="1" applyBorder="1" applyAlignment="1">
      <alignment horizontal="center" vertical="center" wrapText="1"/>
    </xf>
    <xf numFmtId="0" fontId="9" fillId="2" borderId="0" xfId="0" applyFont="1" applyFill="1" applyBorder="1" applyAlignment="1">
      <alignment horizontal="left" wrapText="1"/>
    </xf>
    <xf numFmtId="4" fontId="36" fillId="5" borderId="40" xfId="0" applyNumberFormat="1" applyFont="1" applyFill="1" applyBorder="1" applyAlignment="1">
      <alignment horizontal="center" vertical="center" wrapText="1"/>
    </xf>
    <xf numFmtId="4" fontId="36" fillId="5" borderId="42" xfId="0" applyNumberFormat="1" applyFont="1" applyFill="1" applyBorder="1" applyAlignment="1">
      <alignment horizontal="center" vertical="center" wrapText="1"/>
    </xf>
    <xf numFmtId="0" fontId="30" fillId="2" borderId="0" xfId="0" applyFont="1" applyFill="1" applyAlignment="1">
      <alignment horizontal="right" vertical="center" wrapText="1"/>
    </xf>
    <xf numFmtId="0" fontId="30" fillId="0" borderId="0" xfId="0" applyFont="1" applyAlignment="1">
      <alignment horizontal="right" vertical="center" wrapText="1"/>
    </xf>
    <xf numFmtId="49" fontId="2" fillId="2" borderId="3" xfId="0" applyNumberFormat="1" applyFont="1" applyFill="1" applyBorder="1" applyAlignment="1" applyProtection="1">
      <alignment horizontal="left" vertical="center" wrapText="1"/>
      <protection/>
    </xf>
    <xf numFmtId="0" fontId="0" fillId="2" borderId="2" xfId="0" applyFill="1" applyBorder="1" applyAlignment="1" applyProtection="1">
      <alignment horizontal="left" vertical="center" wrapText="1"/>
      <protection/>
    </xf>
    <xf numFmtId="0" fontId="2" fillId="2" borderId="2" xfId="0" applyFont="1" applyFill="1" applyBorder="1" applyAlignment="1" applyProtection="1">
      <alignment horizontal="left" vertical="center"/>
      <protection/>
    </xf>
    <xf numFmtId="49" fontId="2" fillId="2" borderId="40" xfId="0" applyNumberFormat="1" applyFont="1" applyFill="1" applyBorder="1" applyAlignment="1" applyProtection="1">
      <alignment horizontal="left" vertical="top" wrapText="1"/>
      <protection locked="0"/>
    </xf>
    <xf numFmtId="0" fontId="0" fillId="2" borderId="41" xfId="0" applyFill="1" applyBorder="1" applyAlignment="1" applyProtection="1">
      <alignment horizontal="left" vertical="top" wrapText="1"/>
      <protection locked="0"/>
    </xf>
    <xf numFmtId="0" fontId="0" fillId="2" borderId="42" xfId="0" applyFill="1" applyBorder="1" applyAlignment="1" applyProtection="1">
      <alignment horizontal="left" vertical="top" wrapText="1"/>
      <protection locked="0"/>
    </xf>
    <xf numFmtId="0" fontId="0" fillId="2" borderId="3" xfId="0" applyFont="1"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2" borderId="0" xfId="0" applyFont="1" applyFill="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0" fontId="7" fillId="2" borderId="0" xfId="0" applyFont="1" applyFill="1" applyAlignment="1">
      <alignment horizontal="left"/>
    </xf>
  </cellXfs>
  <cellStyles count="7">
    <cellStyle name="Normal" xfId="0"/>
    <cellStyle name="Percent" xfId="15"/>
    <cellStyle name="Currency" xfId="16"/>
    <cellStyle name="Currency [0]" xfId="17"/>
    <cellStyle name="Comma" xfId="18"/>
    <cellStyle name="Comma [0]" xfId="19"/>
    <cellStyle name="Standard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theme" Target="theme/theme1.xml" /></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66"/>
  </sheetPr>
  <dimension ref="A1:BG616"/>
  <sheetViews>
    <sheetView showGridLines="0" tabSelected="1" view="pageBreakPreview" zoomScaleSheetLayoutView="100" workbookViewId="0" topLeftCell="A1">
      <selection activeCell="B52" sqref="B52:G52"/>
    </sheetView>
  </sheetViews>
  <sheetFormatPr defaultColWidth="11.421875" defaultRowHeight="12.75"/>
  <cols>
    <col min="1" max="1" width="2.140625" style="12" customWidth="1"/>
    <col min="2" max="2" width="3.57421875" style="12" customWidth="1"/>
    <col min="3" max="3" width="17.140625" style="12" customWidth="1"/>
    <col min="4" max="4" width="10.00390625" style="12" customWidth="1"/>
    <col min="5" max="5" width="11.28125" style="12" customWidth="1"/>
    <col min="6" max="6" width="11.00390625" style="12" customWidth="1"/>
    <col min="7" max="7" width="7.8515625" style="12" customWidth="1"/>
    <col min="8" max="8" width="9.421875" style="135" customWidth="1"/>
    <col min="9" max="9" width="13.57421875" style="136" customWidth="1"/>
    <col min="10" max="10" width="3.57421875" style="12" customWidth="1"/>
    <col min="11" max="11" width="0.9921875" style="12" customWidth="1"/>
    <col min="12" max="12" width="3.57421875" style="12" customWidth="1"/>
    <col min="13" max="13" width="17.140625" style="12" customWidth="1"/>
    <col min="14" max="14" width="10.00390625" style="12" customWidth="1"/>
    <col min="15" max="15" width="11.28125" style="12" customWidth="1"/>
    <col min="16" max="16" width="12.140625" style="12" customWidth="1"/>
    <col min="17" max="17" width="17.7109375" style="12" customWidth="1"/>
    <col min="18" max="18" width="34.57421875" style="12" bestFit="1" customWidth="1"/>
    <col min="19" max="16384" width="11.421875" style="12" customWidth="1"/>
  </cols>
  <sheetData>
    <row r="1" spans="2:15" ht="27" customHeight="1">
      <c r="B1" s="450" t="s">
        <v>238</v>
      </c>
      <c r="D1" s="21"/>
      <c r="E1" s="21"/>
      <c r="H1" s="22"/>
      <c r="I1" s="452" t="s">
        <v>263</v>
      </c>
      <c r="J1" s="22"/>
      <c r="K1" s="22"/>
      <c r="L1" s="22"/>
      <c r="M1" s="22"/>
      <c r="N1" s="22"/>
      <c r="O1" s="22"/>
    </row>
    <row r="2" spans="2:15" ht="27" customHeight="1">
      <c r="B2" s="20"/>
      <c r="C2" s="451" t="s">
        <v>252</v>
      </c>
      <c r="D2" s="21"/>
      <c r="E2" s="21"/>
      <c r="H2" s="22"/>
      <c r="I2" s="22"/>
      <c r="J2" s="22"/>
      <c r="K2" s="22"/>
      <c r="L2" s="22"/>
      <c r="M2" s="22"/>
      <c r="N2" s="22"/>
      <c r="O2" s="22"/>
    </row>
    <row r="3" ht="5.25" customHeight="1"/>
    <row r="4" spans="2:10" ht="5.25" customHeight="1">
      <c r="B4" s="23"/>
      <c r="C4" s="24"/>
      <c r="D4" s="24"/>
      <c r="E4" s="24"/>
      <c r="F4" s="24"/>
      <c r="G4" s="24"/>
      <c r="H4" s="25"/>
      <c r="I4" s="26"/>
      <c r="J4" s="27"/>
    </row>
    <row r="5" spans="1:15" ht="13.65" customHeight="1">
      <c r="A5" s="30"/>
      <c r="B5" s="28" t="s">
        <v>6</v>
      </c>
      <c r="C5" s="1"/>
      <c r="D5" s="1"/>
      <c r="E5" s="1"/>
      <c r="F5" s="1"/>
      <c r="G5" s="548"/>
      <c r="H5" s="549"/>
      <c r="I5" s="550"/>
      <c r="J5" s="29"/>
      <c r="K5" s="30"/>
      <c r="L5" s="1"/>
      <c r="M5" s="1"/>
      <c r="N5" s="30"/>
      <c r="O5" s="30"/>
    </row>
    <row r="6" spans="1:15" ht="6" customHeight="1">
      <c r="A6" s="30"/>
      <c r="B6" s="99"/>
      <c r="C6" s="1"/>
      <c r="D6" s="1"/>
      <c r="E6" s="1"/>
      <c r="F6" s="1"/>
      <c r="G6" s="478"/>
      <c r="H6" s="478"/>
      <c r="I6" s="479"/>
      <c r="J6" s="29"/>
      <c r="K6" s="30"/>
      <c r="L6" s="1"/>
      <c r="M6" s="1"/>
      <c r="N6" s="30"/>
      <c r="O6" s="30"/>
    </row>
    <row r="7" spans="1:15" ht="13.65" customHeight="1">
      <c r="A7" s="30"/>
      <c r="B7" s="28" t="s">
        <v>7</v>
      </c>
      <c r="C7" s="1"/>
      <c r="D7" s="551"/>
      <c r="E7" s="552"/>
      <c r="F7" s="552"/>
      <c r="G7" s="552"/>
      <c r="H7" s="552"/>
      <c r="I7" s="553"/>
      <c r="J7" s="29"/>
      <c r="K7" s="30"/>
      <c r="L7" s="1"/>
      <c r="M7" s="1"/>
      <c r="N7" s="563"/>
      <c r="O7" s="563"/>
    </row>
    <row r="8" spans="2:11" ht="5.25" customHeight="1" thickBot="1">
      <c r="B8" s="31"/>
      <c r="C8" s="32"/>
      <c r="D8" s="32"/>
      <c r="E8" s="32"/>
      <c r="F8" s="32"/>
      <c r="G8" s="32"/>
      <c r="H8" s="33"/>
      <c r="I8" s="34"/>
      <c r="J8" s="35"/>
      <c r="K8" s="91"/>
    </row>
    <row r="9" spans="1:15" ht="8.25" customHeight="1">
      <c r="A9" s="228"/>
      <c r="B9" s="37"/>
      <c r="C9" s="38"/>
      <c r="D9" s="39"/>
      <c r="E9" s="40"/>
      <c r="F9" s="40"/>
      <c r="G9" s="40"/>
      <c r="H9" s="40"/>
      <c r="I9" s="40"/>
      <c r="J9" s="41"/>
      <c r="L9" s="9"/>
      <c r="M9" s="9"/>
      <c r="N9" s="9"/>
      <c r="O9" s="9"/>
    </row>
    <row r="10" spans="2:15" ht="11.25" customHeight="1">
      <c r="B10" s="46"/>
      <c r="D10" s="9"/>
      <c r="E10" s="9"/>
      <c r="F10" s="9"/>
      <c r="G10" s="9"/>
      <c r="H10" s="47" t="s">
        <v>10</v>
      </c>
      <c r="I10" s="10"/>
      <c r="J10" s="11"/>
      <c r="K10" s="9"/>
      <c r="L10" s="140"/>
      <c r="N10" s="9"/>
      <c r="O10" s="9"/>
    </row>
    <row r="11" spans="2:15" ht="5.25" customHeight="1">
      <c r="B11" s="46"/>
      <c r="D11" s="9"/>
      <c r="E11" s="9"/>
      <c r="F11" s="9"/>
      <c r="G11" s="9"/>
      <c r="H11" s="47"/>
      <c r="I11" s="10"/>
      <c r="J11" s="11"/>
      <c r="K11" s="9"/>
      <c r="L11" s="9"/>
      <c r="N11" s="52"/>
      <c r="O11" s="9"/>
    </row>
    <row r="12" spans="2:15" ht="12.75">
      <c r="B12" s="556" t="s">
        <v>153</v>
      </c>
      <c r="C12" s="557"/>
      <c r="D12" s="557"/>
      <c r="E12" s="557"/>
      <c r="F12" s="557"/>
      <c r="G12" s="557"/>
      <c r="H12" s="55"/>
      <c r="I12" s="56"/>
      <c r="J12" s="11"/>
      <c r="K12" s="9"/>
      <c r="L12" s="9"/>
      <c r="N12" s="57"/>
      <c r="O12" s="9"/>
    </row>
    <row r="13" spans="2:15" ht="12.75">
      <c r="B13" s="564" t="s">
        <v>154</v>
      </c>
      <c r="C13" s="555"/>
      <c r="D13" s="555"/>
      <c r="E13" s="555"/>
      <c r="F13" s="555"/>
      <c r="G13" s="555"/>
      <c r="H13" s="58"/>
      <c r="I13" s="59"/>
      <c r="J13" s="11"/>
      <c r="K13" s="9"/>
      <c r="L13" s="9"/>
      <c r="N13" s="57"/>
      <c r="O13" s="9"/>
    </row>
    <row r="14" spans="2:17" s="61" customFormat="1" ht="5.25" customHeight="1">
      <c r="B14" s="60"/>
      <c r="D14" s="62"/>
      <c r="E14" s="62"/>
      <c r="F14" s="62"/>
      <c r="G14" s="62"/>
      <c r="H14" s="63"/>
      <c r="I14" s="64"/>
      <c r="J14" s="65"/>
      <c r="K14" s="62"/>
      <c r="L14" s="62"/>
      <c r="N14" s="66"/>
      <c r="O14" s="62"/>
      <c r="P14" s="12"/>
      <c r="Q14" s="12"/>
    </row>
    <row r="15" spans="2:17" s="61" customFormat="1" ht="12.75">
      <c r="B15" s="556" t="s">
        <v>167</v>
      </c>
      <c r="C15" s="557"/>
      <c r="D15" s="557"/>
      <c r="E15" s="557"/>
      <c r="F15" s="557"/>
      <c r="G15" s="557"/>
      <c r="H15" s="55"/>
      <c r="I15" s="56"/>
      <c r="J15" s="11"/>
      <c r="K15" s="9"/>
      <c r="L15" s="9"/>
      <c r="M15" s="6"/>
      <c r="N15" s="57"/>
      <c r="O15" s="9"/>
      <c r="P15" s="12"/>
      <c r="Q15" s="12"/>
    </row>
    <row r="16" spans="2:17" s="61" customFormat="1" ht="12.75">
      <c r="B16" s="564" t="s">
        <v>172</v>
      </c>
      <c r="C16" s="555"/>
      <c r="D16" s="555"/>
      <c r="E16" s="555"/>
      <c r="F16" s="555"/>
      <c r="G16" s="555"/>
      <c r="H16" s="58"/>
      <c r="I16" s="59"/>
      <c r="J16" s="11"/>
      <c r="K16" s="9"/>
      <c r="L16" s="9"/>
      <c r="M16" s="6"/>
      <c r="N16" s="57"/>
      <c r="O16" s="9"/>
      <c r="P16" s="12"/>
      <c r="Q16" s="12"/>
    </row>
    <row r="17" spans="2:17" s="61" customFormat="1" ht="5.25" customHeight="1">
      <c r="B17" s="68"/>
      <c r="C17" s="6"/>
      <c r="D17" s="9"/>
      <c r="E17" s="9"/>
      <c r="F17" s="9"/>
      <c r="G17" s="9"/>
      <c r="H17" s="47"/>
      <c r="I17" s="10"/>
      <c r="J17" s="11"/>
      <c r="K17" s="9"/>
      <c r="L17" s="9"/>
      <c r="M17" s="6"/>
      <c r="N17" s="69"/>
      <c r="O17" s="9"/>
      <c r="P17" s="12"/>
      <c r="Q17" s="12"/>
    </row>
    <row r="18" spans="2:17" s="61" customFormat="1" ht="12.75">
      <c r="B18" s="556" t="s">
        <v>168</v>
      </c>
      <c r="C18" s="557"/>
      <c r="D18" s="557"/>
      <c r="E18" s="557"/>
      <c r="F18" s="557"/>
      <c r="G18" s="557"/>
      <c r="H18" s="55"/>
      <c r="I18" s="56"/>
      <c r="J18" s="11"/>
      <c r="K18" s="9"/>
      <c r="L18" s="9"/>
      <c r="M18" s="6"/>
      <c r="N18" s="57"/>
      <c r="O18" s="9"/>
      <c r="P18" s="12"/>
      <c r="Q18" s="12"/>
    </row>
    <row r="19" spans="2:17" s="61" customFormat="1" ht="12.75">
      <c r="B19" s="564" t="s">
        <v>173</v>
      </c>
      <c r="C19" s="555"/>
      <c r="D19" s="555"/>
      <c r="E19" s="555"/>
      <c r="F19" s="555"/>
      <c r="G19" s="555"/>
      <c r="H19" s="58"/>
      <c r="I19" s="59"/>
      <c r="J19" s="11"/>
      <c r="K19" s="9"/>
      <c r="L19" s="9"/>
      <c r="M19" s="6"/>
      <c r="N19" s="57"/>
      <c r="O19" s="9"/>
      <c r="P19" s="12"/>
      <c r="Q19" s="12"/>
    </row>
    <row r="20" spans="2:15" s="6" customFormat="1" ht="5.25" customHeight="1">
      <c r="B20" s="68"/>
      <c r="D20" s="9"/>
      <c r="E20" s="9"/>
      <c r="F20" s="9"/>
      <c r="G20" s="9"/>
      <c r="H20" s="47"/>
      <c r="I20" s="10"/>
      <c r="J20" s="11"/>
      <c r="K20" s="9"/>
      <c r="L20" s="9"/>
      <c r="N20" s="69"/>
      <c r="O20" s="9"/>
    </row>
    <row r="21" spans="2:15" s="6" customFormat="1" ht="12.75">
      <c r="B21" s="556" t="s">
        <v>169</v>
      </c>
      <c r="C21" s="557"/>
      <c r="D21" s="557"/>
      <c r="E21" s="557"/>
      <c r="F21" s="557"/>
      <c r="G21" s="557"/>
      <c r="H21" s="55"/>
      <c r="I21" s="56"/>
      <c r="J21" s="11"/>
      <c r="K21" s="9"/>
      <c r="L21" s="9"/>
      <c r="N21" s="57"/>
      <c r="O21" s="9"/>
    </row>
    <row r="22" spans="2:15" s="6" customFormat="1" ht="12.75">
      <c r="B22" s="564" t="s">
        <v>174</v>
      </c>
      <c r="C22" s="555"/>
      <c r="D22" s="555"/>
      <c r="E22" s="555"/>
      <c r="F22" s="555"/>
      <c r="G22" s="555"/>
      <c r="H22" s="58"/>
      <c r="I22" s="59"/>
      <c r="J22" s="11"/>
      <c r="K22" s="9"/>
      <c r="L22" s="9"/>
      <c r="N22" s="57"/>
      <c r="O22" s="9"/>
    </row>
    <row r="23" spans="2:15" s="6" customFormat="1" ht="5.25" customHeight="1">
      <c r="B23" s="68"/>
      <c r="D23" s="9"/>
      <c r="E23" s="9"/>
      <c r="F23" s="9"/>
      <c r="G23" s="9"/>
      <c r="H23" s="47"/>
      <c r="I23" s="10"/>
      <c r="J23" s="11"/>
      <c r="K23" s="9"/>
      <c r="L23" s="9"/>
      <c r="N23" s="69"/>
      <c r="O23" s="9"/>
    </row>
    <row r="24" spans="2:15" s="6" customFormat="1" ht="12.75">
      <c r="B24" s="556" t="s">
        <v>170</v>
      </c>
      <c r="C24" s="557"/>
      <c r="D24" s="557"/>
      <c r="E24" s="557"/>
      <c r="F24" s="557"/>
      <c r="G24" s="557"/>
      <c r="H24" s="55"/>
      <c r="I24" s="56"/>
      <c r="J24" s="11"/>
      <c r="K24" s="9"/>
      <c r="L24" s="9"/>
      <c r="N24" s="57"/>
      <c r="O24" s="9"/>
    </row>
    <row r="25" spans="2:15" s="6" customFormat="1" ht="12.75">
      <c r="B25" s="564" t="s">
        <v>175</v>
      </c>
      <c r="C25" s="555"/>
      <c r="D25" s="555"/>
      <c r="E25" s="555"/>
      <c r="F25" s="555"/>
      <c r="G25" s="555"/>
      <c r="H25" s="58"/>
      <c r="I25" s="59"/>
      <c r="J25" s="11"/>
      <c r="K25" s="9"/>
      <c r="L25" s="9"/>
      <c r="N25" s="57"/>
      <c r="O25" s="9"/>
    </row>
    <row r="26" spans="2:15" s="6" customFormat="1" ht="5.25" customHeight="1">
      <c r="B26" s="68"/>
      <c r="D26" s="9"/>
      <c r="E26" s="9"/>
      <c r="F26" s="9"/>
      <c r="G26" s="9"/>
      <c r="H26" s="47"/>
      <c r="I26" s="10"/>
      <c r="J26" s="11"/>
      <c r="K26" s="9"/>
      <c r="L26" s="9"/>
      <c r="N26" s="69"/>
      <c r="O26" s="9"/>
    </row>
    <row r="27" spans="2:15" s="6" customFormat="1" ht="12.75">
      <c r="B27" s="556" t="s">
        <v>239</v>
      </c>
      <c r="C27" s="557"/>
      <c r="D27" s="557"/>
      <c r="E27" s="557"/>
      <c r="F27" s="557"/>
      <c r="G27" s="557"/>
      <c r="H27" s="55"/>
      <c r="I27" s="56"/>
      <c r="J27" s="11"/>
      <c r="K27" s="9"/>
      <c r="L27" s="9"/>
      <c r="N27" s="57"/>
      <c r="O27" s="9"/>
    </row>
    <row r="28" spans="2:15" s="6" customFormat="1" ht="18.6" customHeight="1">
      <c r="B28" s="564" t="s">
        <v>143</v>
      </c>
      <c r="C28" s="555"/>
      <c r="D28" s="555"/>
      <c r="E28" s="555"/>
      <c r="F28" s="555"/>
      <c r="G28" s="555"/>
      <c r="H28" s="70"/>
      <c r="I28" s="56"/>
      <c r="J28" s="11"/>
      <c r="K28" s="9"/>
      <c r="L28" s="9"/>
      <c r="N28" s="57"/>
      <c r="O28" s="9"/>
    </row>
    <row r="29" spans="2:15" s="6" customFormat="1" ht="12.75">
      <c r="B29" s="556" t="s">
        <v>240</v>
      </c>
      <c r="C29" s="557"/>
      <c r="D29" s="557"/>
      <c r="E29" s="557"/>
      <c r="F29" s="557"/>
      <c r="G29" s="557"/>
      <c r="H29" s="55"/>
      <c r="I29" s="56"/>
      <c r="J29" s="11"/>
      <c r="K29" s="9"/>
      <c r="L29" s="9"/>
      <c r="N29" s="57"/>
      <c r="O29" s="9"/>
    </row>
    <row r="30" spans="2:15" s="6" customFormat="1" ht="6" customHeight="1">
      <c r="B30" s="53"/>
      <c r="C30" s="54"/>
      <c r="D30" s="54"/>
      <c r="E30" s="54"/>
      <c r="F30" s="54"/>
      <c r="G30" s="54"/>
      <c r="H30" s="70"/>
      <c r="I30" s="56"/>
      <c r="J30" s="11"/>
      <c r="K30" s="9"/>
      <c r="L30" s="9"/>
      <c r="N30" s="57"/>
      <c r="O30" s="9"/>
    </row>
    <row r="31" spans="2:15" s="6" customFormat="1" ht="12.75">
      <c r="B31" s="556" t="s">
        <v>241</v>
      </c>
      <c r="C31" s="557"/>
      <c r="D31" s="557"/>
      <c r="E31" s="557"/>
      <c r="F31" s="557"/>
      <c r="G31" s="557"/>
      <c r="H31" s="55"/>
      <c r="I31" s="56"/>
      <c r="J31" s="11"/>
      <c r="K31" s="9"/>
      <c r="L31" s="9"/>
      <c r="N31" s="57"/>
      <c r="O31" s="9"/>
    </row>
    <row r="32" spans="2:15" s="6" customFormat="1" ht="7.2" customHeight="1">
      <c r="B32" s="554"/>
      <c r="C32" s="555"/>
      <c r="D32" s="555"/>
      <c r="E32" s="71"/>
      <c r="F32" s="71"/>
      <c r="G32" s="71"/>
      <c r="H32" s="71"/>
      <c r="I32" s="71"/>
      <c r="J32" s="5"/>
      <c r="L32" s="72"/>
      <c r="M32" s="72"/>
      <c r="N32" s="72"/>
      <c r="O32" s="72"/>
    </row>
    <row r="33" spans="2:15" s="6" customFormat="1" ht="12.75">
      <c r="B33" s="556" t="s">
        <v>242</v>
      </c>
      <c r="C33" s="557"/>
      <c r="D33" s="557"/>
      <c r="E33" s="557"/>
      <c r="F33" s="557"/>
      <c r="G33" s="557"/>
      <c r="H33" s="55"/>
      <c r="I33" s="56"/>
      <c r="J33" s="11"/>
      <c r="K33" s="9"/>
      <c r="L33" s="9"/>
      <c r="N33" s="57"/>
      <c r="O33" s="9"/>
    </row>
    <row r="34" spans="2:15" s="6" customFormat="1" ht="6" customHeight="1">
      <c r="B34" s="53"/>
      <c r="C34" s="54"/>
      <c r="D34" s="54"/>
      <c r="E34" s="54"/>
      <c r="F34" s="54"/>
      <c r="G34" s="54"/>
      <c r="H34" s="70"/>
      <c r="I34" s="56"/>
      <c r="J34" s="11"/>
      <c r="K34" s="9"/>
      <c r="L34" s="9"/>
      <c r="N34" s="57"/>
      <c r="O34" s="9"/>
    </row>
    <row r="35" spans="2:15" s="6" customFormat="1" ht="13.2" customHeight="1">
      <c r="B35" s="556" t="s">
        <v>243</v>
      </c>
      <c r="C35" s="557"/>
      <c r="D35" s="557"/>
      <c r="E35" s="557"/>
      <c r="F35" s="557"/>
      <c r="G35" s="557"/>
      <c r="H35" s="55"/>
      <c r="I35" s="56"/>
      <c r="J35" s="11"/>
      <c r="L35" s="9"/>
      <c r="N35" s="57"/>
      <c r="O35" s="9"/>
    </row>
    <row r="36" spans="2:15" s="6" customFormat="1" ht="6" customHeight="1">
      <c r="B36" s="73"/>
      <c r="C36" s="74"/>
      <c r="D36" s="74"/>
      <c r="E36" s="74"/>
      <c r="F36" s="74"/>
      <c r="G36" s="74"/>
      <c r="H36" s="74"/>
      <c r="I36" s="74"/>
      <c r="J36" s="5"/>
      <c r="L36" s="74"/>
      <c r="M36" s="74"/>
      <c r="N36" s="74"/>
      <c r="O36" s="74"/>
    </row>
    <row r="37" spans="2:15" s="6" customFormat="1" ht="13.2" customHeight="1" hidden="1">
      <c r="B37" s="528" t="s">
        <v>237</v>
      </c>
      <c r="C37" s="529"/>
      <c r="D37" s="529"/>
      <c r="E37" s="529"/>
      <c r="F37" s="529"/>
      <c r="G37" s="530"/>
      <c r="H37" s="55"/>
      <c r="I37" s="56"/>
      <c r="J37" s="11"/>
      <c r="K37" s="9"/>
      <c r="L37" s="9"/>
      <c r="N37" s="57"/>
      <c r="O37" s="9"/>
    </row>
    <row r="38" spans="2:15" s="6" customFormat="1" ht="13.2" customHeight="1" hidden="1">
      <c r="B38" s="73"/>
      <c r="C38" s="74"/>
      <c r="D38" s="74"/>
      <c r="E38" s="74"/>
      <c r="F38" s="74"/>
      <c r="G38" s="74"/>
      <c r="H38" s="74"/>
      <c r="I38" s="74"/>
      <c r="J38" s="5"/>
      <c r="L38" s="74"/>
      <c r="M38" s="74"/>
      <c r="N38" s="74"/>
      <c r="O38" s="74"/>
    </row>
    <row r="39" spans="2:15" s="6" customFormat="1" ht="13.2" customHeight="1" hidden="1">
      <c r="B39" s="528" t="s">
        <v>227</v>
      </c>
      <c r="C39" s="529"/>
      <c r="D39" s="529"/>
      <c r="E39" s="529"/>
      <c r="F39" s="529"/>
      <c r="G39" s="530"/>
      <c r="H39" s="55"/>
      <c r="I39" s="56"/>
      <c r="J39" s="11"/>
      <c r="K39" s="9"/>
      <c r="L39" s="9"/>
      <c r="N39" s="57"/>
      <c r="O39" s="9"/>
    </row>
    <row r="40" spans="2:15" s="6" customFormat="1" ht="13.2" customHeight="1" hidden="1">
      <c r="B40" s="528" t="s">
        <v>228</v>
      </c>
      <c r="C40" s="529"/>
      <c r="D40" s="529"/>
      <c r="E40" s="529"/>
      <c r="F40" s="529"/>
      <c r="G40" s="529"/>
      <c r="H40" s="70"/>
      <c r="I40" s="56"/>
      <c r="J40" s="11"/>
      <c r="K40" s="9"/>
      <c r="L40" s="9"/>
      <c r="N40" s="57"/>
      <c r="O40" s="9"/>
    </row>
    <row r="41" spans="2:15" s="6" customFormat="1" ht="13.2" customHeight="1" hidden="1">
      <c r="B41" s="73"/>
      <c r="C41" s="74"/>
      <c r="D41" s="74"/>
      <c r="E41" s="74"/>
      <c r="F41" s="74"/>
      <c r="G41" s="74"/>
      <c r="H41" s="74"/>
      <c r="I41" s="74"/>
      <c r="J41" s="5"/>
      <c r="L41" s="74"/>
      <c r="M41" s="74"/>
      <c r="N41" s="74"/>
      <c r="O41" s="74"/>
    </row>
    <row r="42" spans="2:15" s="6" customFormat="1" ht="13.2" customHeight="1" hidden="1">
      <c r="B42" s="528" t="s">
        <v>229</v>
      </c>
      <c r="C42" s="529"/>
      <c r="D42" s="529"/>
      <c r="E42" s="529"/>
      <c r="F42" s="529"/>
      <c r="G42" s="530"/>
      <c r="H42" s="55"/>
      <c r="I42" s="56"/>
      <c r="J42" s="11"/>
      <c r="K42" s="9"/>
      <c r="L42" s="9"/>
      <c r="N42" s="57"/>
      <c r="O42" s="9"/>
    </row>
    <row r="43" spans="2:15" s="6" customFormat="1" ht="13.2" customHeight="1" hidden="1">
      <c r="B43" s="528" t="s">
        <v>230</v>
      </c>
      <c r="C43" s="529"/>
      <c r="D43" s="529"/>
      <c r="E43" s="529"/>
      <c r="F43" s="529"/>
      <c r="G43" s="529"/>
      <c r="H43" s="70"/>
      <c r="I43" s="56"/>
      <c r="J43" s="11"/>
      <c r="K43" s="9"/>
      <c r="L43" s="9"/>
      <c r="N43" s="57"/>
      <c r="O43" s="9"/>
    </row>
    <row r="44" spans="2:15" s="6" customFormat="1" ht="13.2" customHeight="1" hidden="1">
      <c r="B44" s="73"/>
      <c r="C44" s="74"/>
      <c r="D44" s="74"/>
      <c r="E44" s="74"/>
      <c r="F44" s="74"/>
      <c r="G44" s="74"/>
      <c r="H44" s="74"/>
      <c r="I44" s="74"/>
      <c r="J44" s="5"/>
      <c r="L44" s="74"/>
      <c r="M44" s="74"/>
      <c r="N44" s="74"/>
      <c r="O44" s="74"/>
    </row>
    <row r="45" spans="2:15" s="6" customFormat="1" ht="13.2" customHeight="1" hidden="1">
      <c r="B45" s="528" t="s">
        <v>219</v>
      </c>
      <c r="C45" s="529"/>
      <c r="D45" s="529"/>
      <c r="E45" s="529"/>
      <c r="F45" s="529"/>
      <c r="G45" s="530"/>
      <c r="H45" s="55"/>
      <c r="I45" s="56"/>
      <c r="J45" s="11"/>
      <c r="K45" s="9"/>
      <c r="L45" s="9"/>
      <c r="N45" s="57"/>
      <c r="O45" s="9"/>
    </row>
    <row r="46" spans="2:12" s="6" customFormat="1" ht="13.2" customHeight="1" hidden="1">
      <c r="B46" s="526" t="s">
        <v>220</v>
      </c>
      <c r="C46" s="527"/>
      <c r="D46" s="527"/>
      <c r="E46" s="527"/>
      <c r="F46" s="527"/>
      <c r="G46" s="527"/>
      <c r="H46" s="527"/>
      <c r="J46" s="11"/>
      <c r="K46" s="9"/>
      <c r="L46" s="9"/>
    </row>
    <row r="47" spans="2:15" s="6" customFormat="1" ht="13.2" customHeight="1" hidden="1">
      <c r="B47" s="75"/>
      <c r="C47" s="54"/>
      <c r="D47" s="54"/>
      <c r="E47" s="54"/>
      <c r="F47" s="54"/>
      <c r="G47" s="54"/>
      <c r="H47" s="70"/>
      <c r="I47" s="56"/>
      <c r="J47" s="11"/>
      <c r="K47" s="9"/>
      <c r="L47" s="9"/>
      <c r="N47" s="57"/>
      <c r="O47" s="9"/>
    </row>
    <row r="48" spans="2:15" s="6" customFormat="1" ht="13.2" customHeight="1" hidden="1">
      <c r="B48" s="528" t="s">
        <v>221</v>
      </c>
      <c r="C48" s="529"/>
      <c r="D48" s="529"/>
      <c r="E48" s="529"/>
      <c r="F48" s="529"/>
      <c r="G48" s="530"/>
      <c r="H48" s="55"/>
      <c r="I48" s="56"/>
      <c r="J48" s="11"/>
      <c r="K48" s="9"/>
      <c r="L48" s="9"/>
      <c r="N48" s="57"/>
      <c r="O48" s="9"/>
    </row>
    <row r="49" spans="2:12" s="6" customFormat="1" ht="13.2" customHeight="1" hidden="1">
      <c r="B49" s="528" t="s">
        <v>222</v>
      </c>
      <c r="C49" s="529"/>
      <c r="D49" s="529"/>
      <c r="E49" s="529"/>
      <c r="F49" s="529"/>
      <c r="G49" s="529"/>
      <c r="H49" s="529"/>
      <c r="J49" s="11"/>
      <c r="K49" s="9"/>
      <c r="L49" s="9"/>
    </row>
    <row r="50" spans="2:12" s="6" customFormat="1" ht="13.2" customHeight="1" hidden="1">
      <c r="B50" s="526" t="s">
        <v>223</v>
      </c>
      <c r="C50" s="527"/>
      <c r="D50" s="527"/>
      <c r="E50" s="527"/>
      <c r="F50" s="527"/>
      <c r="G50" s="527"/>
      <c r="H50" s="527"/>
      <c r="J50" s="11"/>
      <c r="K50" s="9"/>
      <c r="L50" s="9"/>
    </row>
    <row r="51" spans="2:15" ht="13.2" customHeight="1" hidden="1">
      <c r="B51" s="77"/>
      <c r="C51" s="78"/>
      <c r="D51" s="78"/>
      <c r="E51" s="78"/>
      <c r="F51" s="78"/>
      <c r="G51" s="78"/>
      <c r="H51" s="70"/>
      <c r="I51" s="56"/>
      <c r="J51" s="11"/>
      <c r="K51" s="9"/>
      <c r="L51" s="9"/>
      <c r="N51" s="57"/>
      <c r="O51" s="9"/>
    </row>
    <row r="52" spans="2:14" ht="12.75">
      <c r="B52" s="528" t="s">
        <v>196</v>
      </c>
      <c r="C52" s="557"/>
      <c r="D52" s="557"/>
      <c r="E52" s="557"/>
      <c r="F52" s="557"/>
      <c r="G52" s="557"/>
      <c r="H52" s="55"/>
      <c r="I52" s="56"/>
      <c r="J52" s="11"/>
      <c r="K52" s="9"/>
      <c r="L52" s="9"/>
      <c r="N52" s="57"/>
    </row>
    <row r="53" spans="2:15" ht="7.2" customHeight="1" thickBot="1">
      <c r="B53" s="79"/>
      <c r="C53" s="30"/>
      <c r="D53" s="1"/>
      <c r="E53" s="1"/>
      <c r="F53" s="1"/>
      <c r="G53" s="1"/>
      <c r="H53" s="47"/>
      <c r="I53" s="59"/>
      <c r="J53" s="11"/>
      <c r="K53" s="9"/>
      <c r="L53" s="9"/>
      <c r="M53" s="30"/>
      <c r="N53" s="1"/>
      <c r="O53" s="1"/>
    </row>
    <row r="54" spans="2:16" ht="8.25" customHeight="1">
      <c r="B54" s="80"/>
      <c r="C54" s="81"/>
      <c r="D54" s="81"/>
      <c r="E54" s="81"/>
      <c r="F54" s="81"/>
      <c r="G54" s="81"/>
      <c r="H54" s="81"/>
      <c r="I54" s="81"/>
      <c r="J54" s="82"/>
      <c r="L54" s="419"/>
      <c r="M54" s="84"/>
      <c r="N54" s="84"/>
      <c r="O54" s="84"/>
      <c r="P54" s="62"/>
    </row>
    <row r="55" spans="1:15" ht="12.6" customHeight="1">
      <c r="A55" s="86"/>
      <c r="B55" s="83" t="s">
        <v>13</v>
      </c>
      <c r="C55" s="84"/>
      <c r="D55" s="84"/>
      <c r="E55" s="84"/>
      <c r="F55" s="84"/>
      <c r="G55" s="84"/>
      <c r="H55" s="84"/>
      <c r="I55" s="84"/>
      <c r="J55" s="85"/>
      <c r="K55" s="86"/>
      <c r="L55" s="419"/>
      <c r="M55" s="84"/>
      <c r="N55" s="84"/>
      <c r="O55" s="84"/>
    </row>
    <row r="56" spans="2:15" ht="12.75">
      <c r="B56" s="51" t="s">
        <v>21</v>
      </c>
      <c r="C56" s="9"/>
      <c r="D56" s="9"/>
      <c r="E56" s="9"/>
      <c r="F56" s="9"/>
      <c r="G56" s="9"/>
      <c r="H56" s="58"/>
      <c r="I56" s="10"/>
      <c r="J56" s="11"/>
      <c r="L56" s="9"/>
      <c r="M56" s="9"/>
      <c r="N56" s="9"/>
      <c r="O56" s="9"/>
    </row>
    <row r="57" spans="2:15" ht="7.5" customHeight="1">
      <c r="B57" s="51"/>
      <c r="C57" s="9"/>
      <c r="D57" s="9"/>
      <c r="E57" s="9"/>
      <c r="F57" s="9"/>
      <c r="G57" s="9"/>
      <c r="H57" s="58"/>
      <c r="I57" s="10"/>
      <c r="J57" s="11"/>
      <c r="L57" s="9"/>
      <c r="M57" s="9"/>
      <c r="N57" s="9"/>
      <c r="O57" s="9"/>
    </row>
    <row r="58" spans="2:15" ht="12.75">
      <c r="B58" s="87" t="s">
        <v>12</v>
      </c>
      <c r="C58" s="9"/>
      <c r="D58" s="88"/>
      <c r="E58" s="569"/>
      <c r="F58" s="570"/>
      <c r="G58" s="89" t="s">
        <v>11</v>
      </c>
      <c r="H58" s="569"/>
      <c r="I58" s="570"/>
      <c r="J58" s="11"/>
      <c r="L58" s="97"/>
      <c r="M58" s="9"/>
      <c r="N58" s="88"/>
      <c r="O58" s="480"/>
    </row>
    <row r="59" spans="2:15" ht="4.65" customHeight="1">
      <c r="B59" s="91"/>
      <c r="D59" s="9"/>
      <c r="E59" s="92"/>
      <c r="G59" s="93"/>
      <c r="H59" s="94"/>
      <c r="I59" s="95"/>
      <c r="J59" s="11"/>
      <c r="L59" s="9"/>
      <c r="M59" s="9"/>
      <c r="N59" s="9"/>
      <c r="O59" s="9"/>
    </row>
    <row r="60" spans="1:15" ht="12.75">
      <c r="A60" s="228"/>
      <c r="B60" s="528"/>
      <c r="C60" s="557"/>
      <c r="D60" s="557"/>
      <c r="E60" s="557"/>
      <c r="F60" s="565"/>
      <c r="G60" s="565"/>
      <c r="H60" s="565"/>
      <c r="I60" s="565"/>
      <c r="J60" s="11"/>
      <c r="L60" s="9"/>
      <c r="M60" s="9"/>
      <c r="N60" s="9"/>
      <c r="O60" s="9"/>
    </row>
    <row r="61" spans="2:15" ht="5.25" customHeight="1">
      <c r="B61" s="90"/>
      <c r="C61" s="97"/>
      <c r="D61" s="9"/>
      <c r="E61" s="98"/>
      <c r="H61" s="12"/>
      <c r="I61" s="12"/>
      <c r="J61" s="11"/>
      <c r="L61" s="9"/>
      <c r="M61" s="9"/>
      <c r="N61" s="9"/>
      <c r="O61" s="9"/>
    </row>
    <row r="62" spans="2:12" ht="12.75">
      <c r="B62" s="90" t="s">
        <v>132</v>
      </c>
      <c r="C62" s="97"/>
      <c r="D62" s="97"/>
      <c r="E62" s="9"/>
      <c r="F62" s="566"/>
      <c r="G62" s="567"/>
      <c r="H62" s="567"/>
      <c r="I62" s="568"/>
      <c r="J62" s="11"/>
      <c r="K62" s="1"/>
      <c r="L62" s="1"/>
    </row>
    <row r="63" spans="2:14" ht="4.65" customHeight="1">
      <c r="B63" s="91"/>
      <c r="F63" s="97"/>
      <c r="G63" s="9"/>
      <c r="H63" s="58"/>
      <c r="I63" s="10"/>
      <c r="J63" s="11"/>
      <c r="K63" s="1"/>
      <c r="L63" s="1"/>
      <c r="M63" s="1"/>
      <c r="N63" s="1"/>
    </row>
    <row r="64" spans="2:12" ht="12.75">
      <c r="B64" s="90" t="s">
        <v>133</v>
      </c>
      <c r="C64" s="97"/>
      <c r="D64" s="97"/>
      <c r="E64" s="97"/>
      <c r="F64" s="566"/>
      <c r="G64" s="567"/>
      <c r="H64" s="567"/>
      <c r="I64" s="568"/>
      <c r="J64" s="102"/>
      <c r="K64" s="1"/>
      <c r="L64" s="1"/>
    </row>
    <row r="65" spans="2:12" ht="4.65" customHeight="1">
      <c r="B65" s="90"/>
      <c r="C65" s="97"/>
      <c r="D65" s="97"/>
      <c r="E65" s="97"/>
      <c r="F65" s="397"/>
      <c r="G65" s="397"/>
      <c r="H65" s="397"/>
      <c r="I65" s="397"/>
      <c r="J65" s="102"/>
      <c r="K65" s="1"/>
      <c r="L65" s="1"/>
    </row>
    <row r="66" spans="2:12" ht="12.75">
      <c r="B66" s="8" t="s">
        <v>134</v>
      </c>
      <c r="F66" s="558"/>
      <c r="G66" s="559"/>
      <c r="H66" s="559"/>
      <c r="I66" s="560"/>
      <c r="J66" s="102"/>
      <c r="K66" s="1"/>
      <c r="L66" s="1"/>
    </row>
    <row r="67" spans="2:15" ht="4.65" customHeight="1">
      <c r="B67" s="91"/>
      <c r="H67" s="100"/>
      <c r="I67" s="101"/>
      <c r="J67" s="102"/>
      <c r="K67" s="1"/>
      <c r="L67" s="1"/>
      <c r="O67" s="103"/>
    </row>
    <row r="68" spans="2:15" ht="12.75">
      <c r="B68" s="90" t="s">
        <v>88</v>
      </c>
      <c r="C68" s="97"/>
      <c r="D68" s="97"/>
      <c r="E68" s="97"/>
      <c r="F68" s="558"/>
      <c r="G68" s="559"/>
      <c r="H68" s="559"/>
      <c r="I68" s="560"/>
      <c r="J68" s="102"/>
      <c r="K68" s="1"/>
      <c r="L68" s="1"/>
      <c r="O68" s="97"/>
    </row>
    <row r="69" spans="2:15" ht="4.65" customHeight="1">
      <c r="B69" s="91"/>
      <c r="H69" s="100"/>
      <c r="I69" s="101"/>
      <c r="J69" s="102"/>
      <c r="K69" s="1"/>
      <c r="L69" s="1"/>
      <c r="O69" s="103"/>
    </row>
    <row r="70" spans="2:15" ht="12.75">
      <c r="B70" s="104" t="s">
        <v>35</v>
      </c>
      <c r="C70" s="97"/>
      <c r="D70" s="97"/>
      <c r="E70" s="97"/>
      <c r="F70" s="561"/>
      <c r="G70" s="562"/>
      <c r="H70" s="97"/>
      <c r="I70" s="97"/>
      <c r="J70" s="102"/>
      <c r="K70" s="1"/>
      <c r="L70" s="141"/>
      <c r="O70" s="97"/>
    </row>
    <row r="71" spans="2:15" ht="8.25" customHeight="1" hidden="1">
      <c r="B71" s="91"/>
      <c r="H71" s="100"/>
      <c r="I71" s="101"/>
      <c r="J71" s="102"/>
      <c r="K71" s="1"/>
      <c r="L71" s="1"/>
      <c r="O71" s="103"/>
    </row>
    <row r="72" spans="2:15" ht="12.75" hidden="1">
      <c r="B72" s="104" t="s">
        <v>189</v>
      </c>
      <c r="C72" s="97"/>
      <c r="D72" s="97"/>
      <c r="E72" s="97"/>
      <c r="H72" s="100"/>
      <c r="I72" s="101"/>
      <c r="J72" s="102"/>
      <c r="K72" s="1"/>
      <c r="L72" s="1"/>
      <c r="O72" s="103"/>
    </row>
    <row r="73" spans="2:15" ht="12.75" hidden="1">
      <c r="B73" s="104" t="s">
        <v>109</v>
      </c>
      <c r="C73" s="97"/>
      <c r="D73" s="97"/>
      <c r="E73" s="97"/>
      <c r="H73" s="581"/>
      <c r="I73" s="582"/>
      <c r="J73" s="102"/>
      <c r="K73" s="1"/>
      <c r="L73" s="1"/>
      <c r="O73" s="103"/>
    </row>
    <row r="74" spans="1:16" ht="7.2" customHeight="1" thickBot="1">
      <c r="A74" s="140"/>
      <c r="B74" s="105"/>
      <c r="C74" s="106"/>
      <c r="D74" s="106"/>
      <c r="E74" s="106"/>
      <c r="F74" s="106"/>
      <c r="G74" s="106"/>
      <c r="H74" s="106"/>
      <c r="I74" s="106"/>
      <c r="J74" s="107"/>
      <c r="K74" s="1"/>
      <c r="L74" s="140"/>
      <c r="M74" s="54"/>
      <c r="N74" s="54"/>
      <c r="O74" s="54"/>
      <c r="P74" s="373"/>
    </row>
    <row r="75" spans="1:16" ht="8.25" customHeight="1">
      <c r="A75" s="228"/>
      <c r="B75" s="37"/>
      <c r="C75" s="38"/>
      <c r="D75" s="39"/>
      <c r="E75" s="40"/>
      <c r="F75" s="40"/>
      <c r="G75" s="40"/>
      <c r="H75" s="40"/>
      <c r="I75" s="40"/>
      <c r="J75" s="41"/>
      <c r="L75" s="9"/>
      <c r="M75" s="9"/>
      <c r="N75" s="9"/>
      <c r="O75" s="9"/>
      <c r="P75" s="373"/>
    </row>
    <row r="76" spans="2:15" ht="20.4">
      <c r="B76" s="108"/>
      <c r="C76" s="583" t="s">
        <v>29</v>
      </c>
      <c r="D76" s="583"/>
      <c r="E76" s="540"/>
      <c r="F76" s="584" t="s">
        <v>32</v>
      </c>
      <c r="G76" s="585"/>
      <c r="H76" s="100"/>
      <c r="I76" s="109" t="s">
        <v>17</v>
      </c>
      <c r="J76" s="110"/>
      <c r="K76" s="1"/>
      <c r="L76" s="140"/>
      <c r="M76" s="583"/>
      <c r="N76" s="583"/>
      <c r="O76" s="540"/>
    </row>
    <row r="77" spans="2:15" ht="6" customHeight="1">
      <c r="B77" s="108"/>
      <c r="C77" s="54"/>
      <c r="D77" s="54"/>
      <c r="E77" s="54"/>
      <c r="F77" s="1"/>
      <c r="G77" s="1"/>
      <c r="H77" s="100"/>
      <c r="I77" s="100"/>
      <c r="J77" s="102"/>
      <c r="K77" s="1"/>
      <c r="L77" s="140"/>
      <c r="M77" s="54"/>
      <c r="N77" s="54"/>
      <c r="O77" s="54"/>
    </row>
    <row r="78" spans="2:15" ht="13.5" customHeight="1">
      <c r="B78" s="453"/>
      <c r="C78" s="571" t="s">
        <v>50</v>
      </c>
      <c r="D78" s="572"/>
      <c r="E78" s="572"/>
      <c r="F78" s="573"/>
      <c r="G78" s="574"/>
      <c r="H78" s="454" t="s">
        <v>37</v>
      </c>
      <c r="I78" s="455" t="str">
        <f>IF(ISBLANK(F78),"",F78*MAX(0,MIN(1,F80))*1200)</f>
        <v/>
      </c>
      <c r="J78" s="456"/>
      <c r="K78" s="1"/>
      <c r="L78" s="118"/>
      <c r="M78" s="575"/>
      <c r="N78" s="576"/>
      <c r="O78" s="576"/>
    </row>
    <row r="79" spans="2:15" ht="6" customHeight="1">
      <c r="B79" s="453"/>
      <c r="C79" s="457"/>
      <c r="D79" s="457"/>
      <c r="E79" s="457"/>
      <c r="F79" s="458"/>
      <c r="G79" s="458"/>
      <c r="H79" s="454"/>
      <c r="I79" s="459"/>
      <c r="J79" s="456"/>
      <c r="K79" s="1"/>
      <c r="L79" s="118"/>
      <c r="M79" s="114"/>
      <c r="N79" s="114"/>
      <c r="O79" s="114"/>
    </row>
    <row r="80" spans="2:16" ht="12.75">
      <c r="B80" s="453"/>
      <c r="C80" s="460" t="s">
        <v>178</v>
      </c>
      <c r="D80" s="457"/>
      <c r="E80" s="461"/>
      <c r="F80" s="577"/>
      <c r="G80" s="578"/>
      <c r="H80" s="454"/>
      <c r="I80" s="459"/>
      <c r="J80" s="456"/>
      <c r="K80" s="1"/>
      <c r="L80" s="118"/>
      <c r="M80" s="95"/>
      <c r="N80" s="54"/>
      <c r="O80" s="54"/>
      <c r="P80" s="6"/>
    </row>
    <row r="81" spans="2:16" ht="6.75" customHeight="1">
      <c r="B81" s="453"/>
      <c r="C81" s="460"/>
      <c r="D81" s="457"/>
      <c r="E81" s="461"/>
      <c r="F81" s="481"/>
      <c r="G81" s="481"/>
      <c r="H81" s="454"/>
      <c r="I81" s="459"/>
      <c r="J81" s="456"/>
      <c r="K81" s="1"/>
      <c r="L81" s="118"/>
      <c r="M81" s="95"/>
      <c r="N81" s="445"/>
      <c r="O81" s="445"/>
      <c r="P81" s="447"/>
    </row>
    <row r="82" spans="2:16" ht="16.5" customHeight="1">
      <c r="B82" s="453"/>
      <c r="D82" s="537" t="str">
        <f>IF(F80&gt;1,"Bestockungsgrad = höchstens 1,0 eingeben!",IF(F80&lt;0,"Bestockungsgrad = mindestens 0,0 eingeben!",IF(10*$F$80-INT(10*$F$80)&lt;&gt;0,"Bestockungsgrad = in Zehnteln eingeben!","")))</f>
        <v/>
      </c>
      <c r="E82" s="538"/>
      <c r="F82" s="538"/>
      <c r="G82" s="538"/>
      <c r="H82" s="538"/>
      <c r="I82" s="538"/>
      <c r="J82" s="456"/>
      <c r="K82" s="1"/>
      <c r="L82" s="118"/>
      <c r="M82" s="95"/>
      <c r="N82" s="54"/>
      <c r="O82" s="54"/>
      <c r="P82" s="6"/>
    </row>
    <row r="83" spans="2:16" ht="12.75" hidden="1">
      <c r="B83" s="453"/>
      <c r="C83" s="460" t="s">
        <v>130</v>
      </c>
      <c r="D83" s="462"/>
      <c r="E83" s="462"/>
      <c r="F83" s="463"/>
      <c r="G83" s="463"/>
      <c r="H83" s="464"/>
      <c r="I83" s="459"/>
      <c r="J83" s="456"/>
      <c r="K83" s="1"/>
      <c r="L83" s="118"/>
      <c r="M83" s="95"/>
      <c r="N83" s="54"/>
      <c r="O83" s="54"/>
      <c r="P83" s="6"/>
    </row>
    <row r="84" spans="2:16" ht="12.75" hidden="1">
      <c r="B84" s="453"/>
      <c r="C84" s="460" t="s">
        <v>155</v>
      </c>
      <c r="D84" s="462"/>
      <c r="E84" s="462"/>
      <c r="F84" s="463"/>
      <c r="G84" s="463"/>
      <c r="H84" s="464"/>
      <c r="I84" s="459"/>
      <c r="J84" s="456"/>
      <c r="K84" s="1"/>
      <c r="L84" s="118"/>
      <c r="M84" s="95"/>
      <c r="N84" s="54"/>
      <c r="O84" s="54"/>
      <c r="P84" s="6"/>
    </row>
    <row r="85" spans="2:16" ht="12.75" hidden="1">
      <c r="B85" s="465"/>
      <c r="C85" s="460"/>
      <c r="D85" s="462"/>
      <c r="E85" s="462"/>
      <c r="F85" s="463"/>
      <c r="G85" s="463"/>
      <c r="H85" s="464"/>
      <c r="I85" s="459"/>
      <c r="J85" s="456"/>
      <c r="K85" s="1"/>
      <c r="L85" s="118"/>
      <c r="M85" s="95"/>
      <c r="N85" s="54"/>
      <c r="O85" s="54"/>
      <c r="P85" s="6"/>
    </row>
    <row r="86" spans="2:16" ht="12.75" hidden="1">
      <c r="B86" s="453"/>
      <c r="C86" s="577"/>
      <c r="D86" s="579"/>
      <c r="E86" s="579"/>
      <c r="F86" s="579"/>
      <c r="G86" s="579"/>
      <c r="H86" s="579"/>
      <c r="I86" s="578"/>
      <c r="J86" s="456"/>
      <c r="K86" s="1"/>
      <c r="L86" s="118"/>
      <c r="M86" s="580"/>
      <c r="N86" s="580"/>
      <c r="O86" s="580"/>
      <c r="P86" s="6"/>
    </row>
    <row r="87" spans="2:16" ht="7.5" customHeight="1" hidden="1">
      <c r="B87" s="453"/>
      <c r="C87" s="577"/>
      <c r="D87" s="579"/>
      <c r="E87" s="579"/>
      <c r="F87" s="579"/>
      <c r="G87" s="579"/>
      <c r="H87" s="579"/>
      <c r="I87" s="578"/>
      <c r="J87" s="456"/>
      <c r="K87" s="1"/>
      <c r="L87" s="118"/>
      <c r="M87" s="580"/>
      <c r="N87" s="580"/>
      <c r="O87" s="580"/>
      <c r="P87" s="6"/>
    </row>
    <row r="88" spans="1:16" ht="6" customHeight="1" thickBot="1">
      <c r="A88" s="108"/>
      <c r="B88" s="591"/>
      <c r="C88" s="592"/>
      <c r="D88" s="592"/>
      <c r="E88" s="592"/>
      <c r="F88" s="592"/>
      <c r="G88" s="592"/>
      <c r="H88" s="592"/>
      <c r="I88" s="592"/>
      <c r="J88" s="593"/>
      <c r="K88" s="1"/>
      <c r="L88" s="140"/>
      <c r="M88" s="54"/>
      <c r="N88" s="54"/>
      <c r="O88" s="54"/>
      <c r="P88" s="6"/>
    </row>
    <row r="89" spans="1:15" ht="12.75">
      <c r="A89" s="228"/>
      <c r="B89" s="466"/>
      <c r="C89" s="467"/>
      <c r="D89" s="468"/>
      <c r="E89" s="469"/>
      <c r="F89" s="469"/>
      <c r="G89" s="469"/>
      <c r="H89" s="469"/>
      <c r="I89" s="469"/>
      <c r="J89" s="470"/>
      <c r="L89" s="9"/>
      <c r="M89" s="9"/>
      <c r="N89" s="9"/>
      <c r="O89" s="9"/>
    </row>
    <row r="90" spans="2:39" ht="12.9" customHeight="1">
      <c r="B90" s="453"/>
      <c r="C90" s="571" t="s">
        <v>81</v>
      </c>
      <c r="D90" s="572"/>
      <c r="E90" s="572"/>
      <c r="F90" s="573"/>
      <c r="G90" s="574"/>
      <c r="H90" s="454" t="s">
        <v>36</v>
      </c>
      <c r="I90" s="455" t="str">
        <f>IF(ISBLANK(F90),"",MAX(0,F90*8))</f>
        <v/>
      </c>
      <c r="J90" s="456"/>
      <c r="K90" s="1"/>
      <c r="L90" s="118"/>
      <c r="M90" s="575"/>
      <c r="N90" s="576"/>
      <c r="O90" s="576"/>
      <c r="P90" s="6"/>
      <c r="Q90" s="6"/>
      <c r="R90" s="6"/>
      <c r="S90" s="6"/>
      <c r="T90" s="6"/>
      <c r="U90" s="6"/>
      <c r="V90" s="6"/>
      <c r="W90" s="6"/>
      <c r="X90" s="6"/>
      <c r="Y90" s="6"/>
      <c r="Z90" s="6"/>
      <c r="AA90" s="6"/>
      <c r="AB90" s="6"/>
      <c r="AC90" s="6"/>
      <c r="AD90" s="6"/>
      <c r="AE90" s="6"/>
      <c r="AF90" s="6"/>
      <c r="AG90" s="6"/>
      <c r="AH90" s="6"/>
      <c r="AI90" s="6"/>
      <c r="AJ90" s="6"/>
      <c r="AK90" s="6"/>
      <c r="AL90" s="6"/>
      <c r="AM90" s="6"/>
    </row>
    <row r="91" spans="2:39" ht="7.5" customHeight="1">
      <c r="B91" s="465"/>
      <c r="C91" s="460"/>
      <c r="D91" s="462"/>
      <c r="E91" s="462"/>
      <c r="F91" s="463"/>
      <c r="G91" s="463"/>
      <c r="H91" s="464"/>
      <c r="I91" s="459"/>
      <c r="J91" s="456"/>
      <c r="K91" s="1"/>
      <c r="L91" s="118"/>
      <c r="M91" s="95"/>
      <c r="N91" s="54"/>
      <c r="O91" s="54"/>
      <c r="P91" s="61"/>
      <c r="Q91" s="61"/>
      <c r="R91" s="61"/>
      <c r="S91" s="61"/>
      <c r="T91" s="61"/>
      <c r="U91" s="61"/>
      <c r="V91" s="61"/>
      <c r="W91" s="61"/>
      <c r="X91" s="61"/>
      <c r="Y91" s="61"/>
      <c r="Z91" s="61"/>
      <c r="AA91" s="61"/>
      <c r="AB91" s="61"/>
      <c r="AC91" s="61"/>
      <c r="AD91" s="61"/>
      <c r="AE91" s="61"/>
      <c r="AF91" s="61"/>
      <c r="AG91" s="61"/>
      <c r="AH91" s="61"/>
      <c r="AI91" s="61"/>
      <c r="AJ91" s="61"/>
      <c r="AK91" s="61"/>
      <c r="AL91" s="61"/>
      <c r="AM91" s="61"/>
    </row>
    <row r="92" spans="2:16" ht="13.95" customHeight="1">
      <c r="B92" s="453"/>
      <c r="C92" s="571" t="s">
        <v>82</v>
      </c>
      <c r="D92" s="572"/>
      <c r="E92" s="572"/>
      <c r="F92" s="577"/>
      <c r="G92" s="578"/>
      <c r="H92" s="454" t="s">
        <v>38</v>
      </c>
      <c r="I92" s="455" t="str">
        <f>IF(ISBLANK(F92),"",F92*0.8)</f>
        <v/>
      </c>
      <c r="J92" s="456"/>
      <c r="K92" s="1"/>
      <c r="L92" s="118"/>
      <c r="M92" s="575"/>
      <c r="N92" s="576"/>
      <c r="O92" s="576"/>
      <c r="P92" s="6"/>
    </row>
    <row r="93" spans="1:16" ht="7.2" customHeight="1">
      <c r="A93" s="108"/>
      <c r="B93" s="586"/>
      <c r="C93" s="587"/>
      <c r="D93" s="587"/>
      <c r="E93" s="587"/>
      <c r="F93" s="587"/>
      <c r="G93" s="587"/>
      <c r="H93" s="587"/>
      <c r="I93" s="587"/>
      <c r="J93" s="588"/>
      <c r="K93" s="1"/>
      <c r="L93" s="140"/>
      <c r="M93" s="54"/>
      <c r="N93" s="54"/>
      <c r="O93" s="54"/>
      <c r="P93" s="6"/>
    </row>
    <row r="94" spans="2:39" s="6" customFormat="1" ht="13.95" customHeight="1">
      <c r="B94" s="112"/>
      <c r="C94" s="575" t="s">
        <v>161</v>
      </c>
      <c r="D94" s="576"/>
      <c r="E94" s="576"/>
      <c r="F94" s="589"/>
      <c r="G94" s="590"/>
      <c r="H94" s="14" t="s">
        <v>38</v>
      </c>
      <c r="I94" s="455" t="str">
        <f>IF(ISBLANK(F94),"",F94*0.8)</f>
        <v/>
      </c>
      <c r="J94" s="102"/>
      <c r="K94" s="1"/>
      <c r="L94" s="118"/>
      <c r="M94" s="575"/>
      <c r="N94" s="576"/>
      <c r="O94" s="576"/>
      <c r="P94" s="61"/>
      <c r="Q94" s="61"/>
      <c r="R94" s="61"/>
      <c r="S94" s="61"/>
      <c r="T94" s="61"/>
      <c r="U94" s="61"/>
      <c r="V94" s="61"/>
      <c r="W94" s="61"/>
      <c r="X94" s="61"/>
      <c r="Y94" s="61"/>
      <c r="Z94" s="61"/>
      <c r="AA94" s="61"/>
      <c r="AB94" s="61"/>
      <c r="AC94" s="61"/>
      <c r="AD94" s="61"/>
      <c r="AE94" s="61"/>
      <c r="AF94" s="61"/>
      <c r="AG94" s="61"/>
      <c r="AH94" s="61"/>
      <c r="AI94" s="61"/>
      <c r="AJ94" s="61"/>
      <c r="AK94" s="61"/>
      <c r="AL94" s="61"/>
      <c r="AM94" s="61"/>
    </row>
    <row r="95" spans="1:15" s="61" customFormat="1" ht="7.2" customHeight="1">
      <c r="A95" s="125"/>
      <c r="B95" s="598"/>
      <c r="C95" s="599"/>
      <c r="D95" s="599"/>
      <c r="E95" s="599"/>
      <c r="F95" s="599"/>
      <c r="G95" s="599"/>
      <c r="H95" s="599"/>
      <c r="I95" s="599"/>
      <c r="J95" s="600"/>
      <c r="K95" s="124"/>
      <c r="L95" s="420"/>
      <c r="M95" s="78"/>
      <c r="N95" s="78"/>
      <c r="O95" s="78"/>
    </row>
    <row r="96" spans="2:39" ht="12.75">
      <c r="B96" s="112"/>
      <c r="C96" s="95" t="s">
        <v>131</v>
      </c>
      <c r="D96" s="54"/>
      <c r="E96" s="54"/>
      <c r="F96" s="118"/>
      <c r="G96" s="118"/>
      <c r="H96" s="117"/>
      <c r="I96" s="115"/>
      <c r="J96" s="102"/>
      <c r="K96" s="1"/>
      <c r="L96" s="118"/>
      <c r="M96" s="95"/>
      <c r="N96" s="54"/>
      <c r="O96" s="54"/>
      <c r="P96" s="61"/>
      <c r="Q96" s="61"/>
      <c r="R96" s="61"/>
      <c r="S96" s="61"/>
      <c r="T96" s="61"/>
      <c r="U96" s="61"/>
      <c r="V96" s="61"/>
      <c r="W96" s="61"/>
      <c r="X96" s="61"/>
      <c r="Y96" s="61"/>
      <c r="Z96" s="61"/>
      <c r="AA96" s="61"/>
      <c r="AB96" s="61"/>
      <c r="AC96" s="61"/>
      <c r="AD96" s="61"/>
      <c r="AE96" s="61"/>
      <c r="AF96" s="61"/>
      <c r="AG96" s="61"/>
      <c r="AH96" s="61"/>
      <c r="AI96" s="61"/>
      <c r="AJ96" s="61"/>
      <c r="AK96" s="61"/>
      <c r="AL96" s="61"/>
      <c r="AM96" s="61"/>
    </row>
    <row r="97" spans="2:16" ht="12.75">
      <c r="B97" s="112"/>
      <c r="C97" s="95" t="s">
        <v>244</v>
      </c>
      <c r="D97" s="54"/>
      <c r="E97" s="54"/>
      <c r="F97" s="118"/>
      <c r="G97" s="118"/>
      <c r="H97" s="117"/>
      <c r="I97" s="115"/>
      <c r="J97" s="102"/>
      <c r="K97" s="1"/>
      <c r="L97" s="118"/>
      <c r="M97" s="95"/>
      <c r="N97" s="54"/>
      <c r="O97" s="54"/>
      <c r="P97" s="6"/>
    </row>
    <row r="98" spans="2:39" s="61" customFormat="1" ht="7.2" customHeight="1">
      <c r="B98" s="127"/>
      <c r="C98" s="128"/>
      <c r="D98" s="78"/>
      <c r="E98" s="78"/>
      <c r="F98" s="116"/>
      <c r="G98" s="116"/>
      <c r="H98" s="129"/>
      <c r="I98" s="130"/>
      <c r="J98" s="131"/>
      <c r="K98" s="124"/>
      <c r="L98" s="116"/>
      <c r="M98" s="128"/>
      <c r="N98" s="78"/>
      <c r="O98" s="78"/>
      <c r="P98" s="6"/>
      <c r="Q98" s="12"/>
      <c r="R98" s="12"/>
      <c r="S98" s="12"/>
      <c r="T98" s="12"/>
      <c r="U98" s="12"/>
      <c r="V98" s="12"/>
      <c r="W98" s="12"/>
      <c r="X98" s="12"/>
      <c r="Y98" s="12"/>
      <c r="Z98" s="12"/>
      <c r="AA98" s="12"/>
      <c r="AB98" s="12"/>
      <c r="AC98" s="12"/>
      <c r="AD98" s="12"/>
      <c r="AE98" s="12"/>
      <c r="AF98" s="12"/>
      <c r="AG98" s="12"/>
      <c r="AH98" s="12"/>
      <c r="AI98" s="12"/>
      <c r="AJ98" s="12"/>
      <c r="AK98" s="12"/>
      <c r="AL98" s="12"/>
      <c r="AM98" s="12"/>
    </row>
    <row r="99" spans="2:39" s="61" customFormat="1" ht="12.75" hidden="1">
      <c r="B99" s="132"/>
      <c r="C99" s="601"/>
      <c r="D99" s="602"/>
      <c r="E99" s="602"/>
      <c r="F99" s="602"/>
      <c r="G99" s="602"/>
      <c r="H99" s="602"/>
      <c r="I99" s="603"/>
      <c r="J99" s="131"/>
      <c r="K99" s="124"/>
      <c r="L99" s="116"/>
      <c r="M99" s="604"/>
      <c r="N99" s="604"/>
      <c r="O99" s="604"/>
      <c r="P99" s="12"/>
      <c r="Q99" s="12"/>
      <c r="R99" s="12"/>
      <c r="S99" s="12"/>
      <c r="T99" s="12"/>
      <c r="U99" s="12"/>
      <c r="V99" s="12"/>
      <c r="W99" s="12"/>
      <c r="X99" s="12"/>
      <c r="Y99" s="12"/>
      <c r="Z99" s="12"/>
      <c r="AA99" s="12"/>
      <c r="AB99" s="12"/>
      <c r="AC99" s="12"/>
      <c r="AD99" s="12"/>
      <c r="AE99" s="12"/>
      <c r="AF99" s="12"/>
      <c r="AG99" s="12"/>
      <c r="AH99" s="12"/>
      <c r="AI99" s="12"/>
      <c r="AJ99" s="12"/>
      <c r="AK99" s="12"/>
      <c r="AL99" s="12"/>
      <c r="AM99" s="12"/>
    </row>
    <row r="100" spans="2:39" s="61" customFormat="1" ht="12.75" hidden="1">
      <c r="B100" s="132"/>
      <c r="C100" s="601"/>
      <c r="D100" s="602"/>
      <c r="E100" s="602"/>
      <c r="F100" s="602"/>
      <c r="G100" s="602"/>
      <c r="H100" s="602"/>
      <c r="I100" s="603"/>
      <c r="J100" s="131"/>
      <c r="K100" s="124"/>
      <c r="L100" s="116"/>
      <c r="M100" s="604"/>
      <c r="N100" s="604"/>
      <c r="O100" s="604"/>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row>
    <row r="101" spans="2:16" ht="12.75">
      <c r="B101" s="112"/>
      <c r="C101" s="95" t="s">
        <v>163</v>
      </c>
      <c r="D101" s="54"/>
      <c r="E101" s="54"/>
      <c r="F101" s="133"/>
      <c r="G101" s="134" t="s">
        <v>164</v>
      </c>
      <c r="H101" s="49"/>
      <c r="I101" s="115"/>
      <c r="J101" s="102"/>
      <c r="K101" s="1"/>
      <c r="L101" s="118"/>
      <c r="M101" s="95"/>
      <c r="N101" s="54"/>
      <c r="O101" s="54"/>
      <c r="P101" s="6"/>
    </row>
    <row r="102" spans="2:16" ht="12.75">
      <c r="B102" s="112"/>
      <c r="C102" s="95" t="s">
        <v>165</v>
      </c>
      <c r="D102" s="54"/>
      <c r="E102" s="54"/>
      <c r="F102" s="58"/>
      <c r="G102" s="9"/>
      <c r="H102" s="58"/>
      <c r="I102" s="115"/>
      <c r="J102" s="102"/>
      <c r="K102" s="1"/>
      <c r="L102" s="118"/>
      <c r="M102" s="95"/>
      <c r="N102" s="54"/>
      <c r="O102" s="54"/>
      <c r="P102" s="6"/>
    </row>
    <row r="103" spans="2:16" ht="7.2" customHeight="1">
      <c r="B103" s="112"/>
      <c r="C103" s="95"/>
      <c r="D103" s="54"/>
      <c r="E103" s="54"/>
      <c r="F103" s="54"/>
      <c r="G103" s="54"/>
      <c r="H103" s="54"/>
      <c r="I103" s="54"/>
      <c r="J103" s="102"/>
      <c r="K103" s="1"/>
      <c r="L103" s="118"/>
      <c r="M103" s="95"/>
      <c r="N103" s="54"/>
      <c r="O103" s="54"/>
      <c r="P103" s="6"/>
    </row>
    <row r="104" spans="2:16" ht="12.75">
      <c r="B104" s="112"/>
      <c r="C104" s="95" t="s">
        <v>245</v>
      </c>
      <c r="D104" s="54"/>
      <c r="E104" s="54"/>
      <c r="F104" s="54"/>
      <c r="G104" s="54"/>
      <c r="H104" s="54"/>
      <c r="I104" s="54"/>
      <c r="J104" s="102"/>
      <c r="K104" s="1"/>
      <c r="L104" s="118"/>
      <c r="M104" s="95"/>
      <c r="N104" s="54"/>
      <c r="O104" s="54"/>
      <c r="P104" s="6"/>
    </row>
    <row r="105" spans="2:16" ht="7.2" customHeight="1">
      <c r="B105" s="119"/>
      <c r="C105" s="95"/>
      <c r="D105" s="54"/>
      <c r="E105" s="54"/>
      <c r="F105" s="118"/>
      <c r="G105" s="118"/>
      <c r="H105" s="117"/>
      <c r="I105" s="115"/>
      <c r="J105" s="102"/>
      <c r="K105" s="1"/>
      <c r="L105" s="118"/>
      <c r="M105" s="95"/>
      <c r="N105" s="54"/>
      <c r="O105" s="54"/>
      <c r="P105" s="6"/>
    </row>
    <row r="106" spans="2:16" ht="12.75">
      <c r="B106" s="112"/>
      <c r="C106" s="531"/>
      <c r="D106" s="532"/>
      <c r="E106" s="532"/>
      <c r="F106" s="532"/>
      <c r="G106" s="532"/>
      <c r="H106" s="532"/>
      <c r="I106" s="533"/>
      <c r="J106" s="102"/>
      <c r="K106" s="1"/>
      <c r="L106" s="118"/>
      <c r="M106" s="594"/>
      <c r="N106" s="594"/>
      <c r="O106" s="594"/>
      <c r="P106" s="6"/>
    </row>
    <row r="107" spans="2:16" ht="27.6" customHeight="1">
      <c r="B107" s="112"/>
      <c r="C107" s="534"/>
      <c r="D107" s="535"/>
      <c r="E107" s="535"/>
      <c r="F107" s="535"/>
      <c r="G107" s="535"/>
      <c r="H107" s="535"/>
      <c r="I107" s="536"/>
      <c r="J107" s="102"/>
      <c r="K107" s="1"/>
      <c r="L107" s="118"/>
      <c r="M107" s="594"/>
      <c r="N107" s="594"/>
      <c r="O107" s="594"/>
      <c r="P107" s="6"/>
    </row>
    <row r="108" spans="1:16" ht="6" customHeight="1">
      <c r="A108" s="108"/>
      <c r="B108" s="595"/>
      <c r="C108" s="596"/>
      <c r="D108" s="596"/>
      <c r="E108" s="596"/>
      <c r="F108" s="596"/>
      <c r="G108" s="596"/>
      <c r="H108" s="596"/>
      <c r="I108" s="596"/>
      <c r="J108" s="597"/>
      <c r="K108" s="1"/>
      <c r="L108" s="140"/>
      <c r="M108" s="54"/>
      <c r="N108" s="54"/>
      <c r="O108" s="54"/>
      <c r="P108" s="6"/>
    </row>
    <row r="109" spans="7:16" ht="10.5" customHeight="1" thickBot="1">
      <c r="G109" s="135"/>
      <c r="H109" s="136"/>
      <c r="I109" s="12"/>
      <c r="P109" s="6"/>
    </row>
    <row r="110" spans="1:15" ht="8.25" customHeight="1">
      <c r="A110" s="228"/>
      <c r="B110" s="37"/>
      <c r="C110" s="38"/>
      <c r="D110" s="39"/>
      <c r="E110" s="40"/>
      <c r="F110" s="40"/>
      <c r="G110" s="40"/>
      <c r="H110" s="40"/>
      <c r="I110" s="40"/>
      <c r="J110" s="41"/>
      <c r="L110" s="9"/>
      <c r="M110" s="9"/>
      <c r="N110" s="9"/>
      <c r="O110" s="9"/>
    </row>
    <row r="111" spans="2:16" ht="20.4">
      <c r="B111" s="108"/>
      <c r="C111" s="583" t="s">
        <v>29</v>
      </c>
      <c r="D111" s="583"/>
      <c r="E111" s="540"/>
      <c r="F111" s="584" t="s">
        <v>32</v>
      </c>
      <c r="G111" s="585"/>
      <c r="H111" s="100"/>
      <c r="I111" s="109" t="s">
        <v>17</v>
      </c>
      <c r="J111" s="110"/>
      <c r="K111" s="1"/>
      <c r="L111" s="140"/>
      <c r="M111" s="583"/>
      <c r="N111" s="583"/>
      <c r="O111" s="540"/>
      <c r="P111" s="6"/>
    </row>
    <row r="112" spans="2:16" ht="7.5" customHeight="1">
      <c r="B112" s="108"/>
      <c r="C112" s="54"/>
      <c r="D112" s="54"/>
      <c r="E112" s="54"/>
      <c r="F112" s="1"/>
      <c r="G112" s="1"/>
      <c r="H112" s="100"/>
      <c r="I112" s="100"/>
      <c r="J112" s="102"/>
      <c r="K112" s="1"/>
      <c r="L112" s="140"/>
      <c r="M112" s="54"/>
      <c r="N112" s="54"/>
      <c r="O112" s="54"/>
      <c r="P112" s="6"/>
    </row>
    <row r="113" spans="2:16" ht="13.95" customHeight="1">
      <c r="B113" s="112"/>
      <c r="C113" s="575" t="s">
        <v>33</v>
      </c>
      <c r="D113" s="576"/>
      <c r="E113" s="576"/>
      <c r="F113" s="589"/>
      <c r="G113" s="590"/>
      <c r="H113" s="14" t="s">
        <v>38</v>
      </c>
      <c r="I113" s="508" t="str">
        <f>IF(ISBLANK(F113),"",MAX(0,F113*0.8))</f>
        <v/>
      </c>
      <c r="J113" s="102"/>
      <c r="K113" s="1"/>
      <c r="L113" s="118"/>
      <c r="M113" s="575"/>
      <c r="N113" s="576"/>
      <c r="O113" s="576"/>
      <c r="P113" s="6"/>
    </row>
    <row r="114" spans="2:15" ht="12.75">
      <c r="B114" s="119"/>
      <c r="C114" s="95"/>
      <c r="D114" s="500"/>
      <c r="E114" s="500"/>
      <c r="F114" s="118"/>
      <c r="G114" s="118"/>
      <c r="H114" s="117"/>
      <c r="I114" s="115"/>
      <c r="J114" s="102"/>
      <c r="K114" s="1"/>
      <c r="L114" s="118"/>
      <c r="M114" s="95"/>
      <c r="N114" s="54"/>
      <c r="O114" s="54"/>
    </row>
    <row r="115" spans="2:16" ht="12.9" customHeight="1">
      <c r="B115" s="112"/>
      <c r="C115" s="575" t="s">
        <v>213</v>
      </c>
      <c r="D115" s="576"/>
      <c r="E115" s="576"/>
      <c r="F115" s="608"/>
      <c r="G115" s="609"/>
      <c r="H115" s="14" t="s">
        <v>37</v>
      </c>
      <c r="I115" s="115" t="str">
        <f>IF($F$60&lt;&gt;"J","",IF('Anlage zum Antrag'!I117=0,"",IF(F115=0,"",MIN(0.8*F115,'Anlage zum Antrag'!I117))))</f>
        <v/>
      </c>
      <c r="J115" s="102"/>
      <c r="K115" s="1"/>
      <c r="L115" s="118"/>
      <c r="M115" s="575"/>
      <c r="N115" s="576"/>
      <c r="O115" s="576"/>
      <c r="P115" s="6"/>
    </row>
    <row r="116" spans="2:16" ht="6" customHeight="1">
      <c r="B116" s="112"/>
      <c r="C116" s="114"/>
      <c r="D116" s="114"/>
      <c r="E116" s="114"/>
      <c r="F116" s="2"/>
      <c r="G116" s="2"/>
      <c r="H116" s="14"/>
      <c r="I116" s="115"/>
      <c r="J116" s="102"/>
      <c r="K116" s="1"/>
      <c r="L116" s="118"/>
      <c r="M116" s="114"/>
      <c r="N116" s="114"/>
      <c r="O116" s="114"/>
      <c r="P116" s="6"/>
    </row>
    <row r="117" spans="2:16" ht="12.9" customHeight="1">
      <c r="B117" s="112"/>
      <c r="C117" s="605" t="s">
        <v>188</v>
      </c>
      <c r="D117" s="605"/>
      <c r="E117" s="606"/>
      <c r="F117" s="589"/>
      <c r="G117" s="590"/>
      <c r="H117" s="14"/>
      <c r="I117" s="508" t="str">
        <f>IF(ISBLANK(F117),"",F115*1000*MAX(0,MIN(1,F117)))</f>
        <v/>
      </c>
      <c r="J117" s="102"/>
      <c r="K117" s="1"/>
      <c r="L117" s="118"/>
      <c r="M117" s="114"/>
      <c r="N117" s="114"/>
      <c r="O117" s="114"/>
      <c r="P117" s="6"/>
    </row>
    <row r="118" spans="2:16" ht="6.75" customHeight="1">
      <c r="B118" s="112"/>
      <c r="C118" s="9"/>
      <c r="E118" s="118"/>
      <c r="F118" s="118"/>
      <c r="G118" s="118"/>
      <c r="H118" s="117"/>
      <c r="I118" s="115"/>
      <c r="J118" s="102"/>
      <c r="K118" s="1"/>
      <c r="L118" s="118"/>
      <c r="M118" s="9"/>
      <c r="N118" s="9"/>
      <c r="O118" s="9"/>
      <c r="P118" s="6"/>
    </row>
    <row r="119" spans="2:16" ht="12.75" customHeight="1">
      <c r="B119" s="112"/>
      <c r="D119" s="539" t="str">
        <f>IF(F115&gt;F70,"Fläche zu groß eingegeben! (Zeile 76?) ",IF(F117&gt;1,"Bestockungsgrad = höchstens 1,0 eingeben!",IF(F117&lt;0,"Bestockungsgrad = mindestens 0,0 eingeben!",IF(10*$F$117-INT(10*$F$117)&lt;&gt;0,"Bestockungsgrad = in Zehnteln eingeben!",""))))</f>
        <v/>
      </c>
      <c r="E119" s="540"/>
      <c r="F119" s="540"/>
      <c r="G119" s="540"/>
      <c r="H119" s="540"/>
      <c r="I119" s="540"/>
      <c r="J119" s="102"/>
      <c r="K119" s="1"/>
      <c r="L119" s="118"/>
      <c r="M119" s="607"/>
      <c r="N119" s="607"/>
      <c r="O119" s="607"/>
      <c r="P119" s="6"/>
    </row>
    <row r="120" spans="2:39" ht="6.75" customHeight="1">
      <c r="B120" s="112"/>
      <c r="C120" s="9"/>
      <c r="D120" s="1"/>
      <c r="E120" s="118"/>
      <c r="F120" s="118"/>
      <c r="G120" s="118"/>
      <c r="H120" s="117"/>
      <c r="I120" s="115"/>
      <c r="J120" s="102"/>
      <c r="K120" s="1"/>
      <c r="L120" s="118"/>
      <c r="M120" s="9"/>
      <c r="N120" s="1"/>
      <c r="O120" s="118"/>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row>
    <row r="121" spans="2:39" ht="12.75">
      <c r="B121" s="112"/>
      <c r="C121" s="575" t="s">
        <v>30</v>
      </c>
      <c r="D121" s="576"/>
      <c r="E121" s="576"/>
      <c r="F121" s="589"/>
      <c r="G121" s="590"/>
      <c r="H121" s="14" t="s">
        <v>36</v>
      </c>
      <c r="I121" s="508" t="str">
        <f>IF(ISBLANK(F121),"",F121*5)</f>
        <v/>
      </c>
      <c r="J121" s="102"/>
      <c r="K121" s="1"/>
      <c r="L121" s="118"/>
      <c r="M121" s="575"/>
      <c r="N121" s="576"/>
      <c r="O121" s="576"/>
      <c r="P121" s="6"/>
      <c r="Q121" s="6"/>
      <c r="R121" s="6"/>
      <c r="S121" s="6"/>
      <c r="T121" s="6"/>
      <c r="U121" s="6"/>
      <c r="V121" s="6"/>
      <c r="W121" s="6"/>
      <c r="X121" s="6"/>
      <c r="Y121" s="6"/>
      <c r="Z121" s="6"/>
      <c r="AA121" s="6"/>
      <c r="AB121" s="6"/>
      <c r="AC121" s="6"/>
      <c r="AD121" s="6"/>
      <c r="AE121" s="6"/>
      <c r="AF121" s="6"/>
      <c r="AG121" s="6"/>
      <c r="AH121" s="6"/>
      <c r="AI121" s="6"/>
      <c r="AJ121" s="6"/>
      <c r="AK121" s="6"/>
      <c r="AL121" s="6"/>
      <c r="AM121" s="6"/>
    </row>
    <row r="122" spans="2:16" ht="7.5" customHeight="1">
      <c r="B122" s="119"/>
      <c r="C122" s="575"/>
      <c r="D122" s="576"/>
      <c r="E122" s="576"/>
      <c r="F122" s="118"/>
      <c r="G122" s="118"/>
      <c r="H122" s="117"/>
      <c r="I122" s="115"/>
      <c r="J122" s="102"/>
      <c r="K122" s="1"/>
      <c r="L122" s="118"/>
      <c r="M122" s="575"/>
      <c r="N122" s="576"/>
      <c r="O122" s="576"/>
      <c r="P122" s="6"/>
    </row>
    <row r="123" spans="2:15" ht="12.75">
      <c r="B123" s="112"/>
      <c r="C123" s="575" t="s">
        <v>31</v>
      </c>
      <c r="D123" s="576"/>
      <c r="E123" s="576"/>
      <c r="F123" s="589"/>
      <c r="G123" s="590"/>
      <c r="H123" s="14" t="s">
        <v>36</v>
      </c>
      <c r="I123" s="508" t="str">
        <f>IF(ISBLANK(F123),"",F123*4)</f>
        <v/>
      </c>
      <c r="J123" s="102"/>
      <c r="K123" s="1"/>
      <c r="L123" s="118"/>
      <c r="M123" s="575"/>
      <c r="N123" s="576"/>
      <c r="O123" s="576"/>
    </row>
    <row r="124" spans="2:39" s="61" customFormat="1" ht="7.5" customHeight="1">
      <c r="B124" s="127"/>
      <c r="C124" s="575"/>
      <c r="D124" s="576"/>
      <c r="E124" s="576"/>
      <c r="F124" s="116"/>
      <c r="G124" s="116"/>
      <c r="H124" s="129"/>
      <c r="I124" s="130"/>
      <c r="J124" s="131"/>
      <c r="K124" s="124"/>
      <c r="L124" s="116"/>
      <c r="M124" s="575"/>
      <c r="N124" s="576"/>
      <c r="O124" s="576"/>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row>
    <row r="125" spans="2:39" s="6" customFormat="1" ht="12.75">
      <c r="B125" s="112"/>
      <c r="C125" s="575" t="s">
        <v>149</v>
      </c>
      <c r="D125" s="576"/>
      <c r="E125" s="576"/>
      <c r="F125" s="589"/>
      <c r="G125" s="590"/>
      <c r="H125" s="14" t="s">
        <v>150</v>
      </c>
      <c r="I125" s="508" t="str">
        <f>IF(ISBLANK(F125),"",F125*12)</f>
        <v/>
      </c>
      <c r="J125" s="102"/>
      <c r="K125" s="1"/>
      <c r="L125" s="118"/>
      <c r="M125" s="575"/>
      <c r="N125" s="576"/>
      <c r="O125" s="576"/>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row>
    <row r="126" spans="1:15" ht="7.95" customHeight="1" thickBot="1">
      <c r="A126" s="108"/>
      <c r="B126" s="595"/>
      <c r="C126" s="596"/>
      <c r="D126" s="596"/>
      <c r="E126" s="596"/>
      <c r="F126" s="596"/>
      <c r="G126" s="596"/>
      <c r="H126" s="596"/>
      <c r="I126" s="596"/>
      <c r="J126" s="597"/>
      <c r="K126" s="1"/>
      <c r="L126" s="140"/>
      <c r="M126" s="54"/>
      <c r="N126" s="54"/>
      <c r="O126" s="54"/>
    </row>
    <row r="127" spans="1:15" ht="7.5" customHeight="1">
      <c r="A127" s="228"/>
      <c r="B127" s="37"/>
      <c r="C127" s="38"/>
      <c r="D127" s="39"/>
      <c r="E127" s="40"/>
      <c r="F127" s="40"/>
      <c r="G127" s="40"/>
      <c r="H127" s="40"/>
      <c r="I127" s="40"/>
      <c r="J127" s="41"/>
      <c r="L127" s="9"/>
      <c r="M127" s="9"/>
      <c r="N127" s="9"/>
      <c r="O127" s="9"/>
    </row>
    <row r="128" spans="2:16" ht="20.4" customHeight="1">
      <c r="B128" s="137" t="s">
        <v>107</v>
      </c>
      <c r="C128" s="14"/>
      <c r="D128" s="14"/>
      <c r="E128" s="30"/>
      <c r="F128" s="584" t="s">
        <v>16</v>
      </c>
      <c r="G128" s="585"/>
      <c r="H128" s="100"/>
      <c r="I128" s="499" t="s">
        <v>17</v>
      </c>
      <c r="J128" s="503"/>
      <c r="K128" s="1"/>
      <c r="L128" s="583"/>
      <c r="M128" s="583"/>
      <c r="N128" s="583"/>
      <c r="O128" s="583"/>
      <c r="P128" s="6"/>
    </row>
    <row r="129" spans="2:16" ht="7.5" customHeight="1">
      <c r="B129" s="108"/>
      <c r="C129" s="97"/>
      <c r="D129" s="97"/>
      <c r="E129" s="97"/>
      <c r="F129" s="1"/>
      <c r="G129" s="1"/>
      <c r="H129" s="100"/>
      <c r="I129" s="100"/>
      <c r="J129" s="102"/>
      <c r="K129" s="1"/>
      <c r="L129" s="140"/>
      <c r="M129" s="54"/>
      <c r="N129" s="54"/>
      <c r="O129" s="54"/>
      <c r="P129" s="6"/>
    </row>
    <row r="130" spans="2:16" ht="13.95" customHeight="1">
      <c r="B130" s="611" t="s">
        <v>162</v>
      </c>
      <c r="C130" s="576"/>
      <c r="D130" s="576"/>
      <c r="E130" s="138"/>
      <c r="F130" s="589"/>
      <c r="G130" s="590"/>
      <c r="H130" s="14" t="s">
        <v>38</v>
      </c>
      <c r="I130" s="508" t="str">
        <f>IF(ISBLANK(F130),"",F130*0.8)</f>
        <v/>
      </c>
      <c r="J130" s="102"/>
      <c r="K130" s="1"/>
      <c r="L130" s="575"/>
      <c r="M130" s="576"/>
      <c r="N130" s="576"/>
      <c r="O130" s="113"/>
      <c r="P130" s="6"/>
    </row>
    <row r="131" spans="2:16" ht="9" customHeight="1">
      <c r="B131" s="112"/>
      <c r="C131" s="139"/>
      <c r="D131" s="139"/>
      <c r="E131" s="139"/>
      <c r="F131" s="2"/>
      <c r="G131" s="2"/>
      <c r="H131" s="1"/>
      <c r="I131" s="3"/>
      <c r="J131" s="102"/>
      <c r="K131" s="1"/>
      <c r="L131" s="118"/>
      <c r="M131" s="139"/>
      <c r="N131" s="139"/>
      <c r="O131" s="139"/>
      <c r="P131" s="6"/>
    </row>
    <row r="132" spans="2:16" ht="12.75">
      <c r="B132" s="112"/>
      <c r="C132" s="9" t="s">
        <v>27</v>
      </c>
      <c r="D132" s="1"/>
      <c r="E132" s="118"/>
      <c r="F132" s="55"/>
      <c r="G132" s="140" t="s">
        <v>3</v>
      </c>
      <c r="H132" s="55"/>
      <c r="I132" s="140" t="s">
        <v>2</v>
      </c>
      <c r="J132" s="102"/>
      <c r="K132" s="1"/>
      <c r="L132" s="118"/>
      <c r="M132" s="139"/>
      <c r="N132" s="139"/>
      <c r="O132" s="139"/>
      <c r="P132" s="6"/>
    </row>
    <row r="133" spans="2:16" ht="8.25" customHeight="1">
      <c r="B133" s="112"/>
      <c r="C133" s="9"/>
      <c r="D133" s="1"/>
      <c r="E133" s="118"/>
      <c r="F133" s="118"/>
      <c r="G133" s="117"/>
      <c r="H133" s="12"/>
      <c r="I133" s="3"/>
      <c r="J133" s="102"/>
      <c r="K133" s="1"/>
      <c r="L133" s="118"/>
      <c r="M133" s="139"/>
      <c r="N133" s="139"/>
      <c r="O133" s="139"/>
      <c r="P133" s="6"/>
    </row>
    <row r="134" spans="2:16" ht="12.75">
      <c r="B134" s="112"/>
      <c r="C134" s="9" t="s">
        <v>28</v>
      </c>
      <c r="D134" s="1"/>
      <c r="E134" s="118"/>
      <c r="F134" s="55"/>
      <c r="G134" s="140" t="s">
        <v>3</v>
      </c>
      <c r="H134" s="55"/>
      <c r="I134" s="140" t="s">
        <v>2</v>
      </c>
      <c r="J134" s="102"/>
      <c r="K134" s="1"/>
      <c r="L134" s="118"/>
      <c r="M134" s="139"/>
      <c r="N134" s="139"/>
      <c r="O134" s="139"/>
      <c r="P134" s="6"/>
    </row>
    <row r="135" spans="2:16" ht="8.7" customHeight="1">
      <c r="B135" s="112"/>
      <c r="C135" s="139"/>
      <c r="D135" s="139"/>
      <c r="E135" s="139"/>
      <c r="F135" s="2"/>
      <c r="G135" s="2"/>
      <c r="H135" s="1"/>
      <c r="I135" s="3"/>
      <c r="J135" s="102"/>
      <c r="K135" s="1"/>
      <c r="L135" s="118"/>
      <c r="M135" s="139"/>
      <c r="N135" s="139"/>
      <c r="O135" s="139"/>
      <c r="P135" s="6"/>
    </row>
    <row r="136" spans="2:15" ht="29.1" customHeight="1">
      <c r="B136" s="112"/>
      <c r="C136" s="555" t="s">
        <v>246</v>
      </c>
      <c r="D136" s="555"/>
      <c r="E136" s="555"/>
      <c r="F136" s="610"/>
      <c r="G136" s="610"/>
      <c r="H136" s="610"/>
      <c r="I136" s="610"/>
      <c r="J136" s="102"/>
      <c r="K136" s="1"/>
      <c r="L136" s="118"/>
      <c r="M136" s="139"/>
      <c r="N136" s="139"/>
      <c r="O136" s="139"/>
    </row>
    <row r="137" spans="1:15" ht="7.8" customHeight="1" thickBot="1">
      <c r="A137" s="108"/>
      <c r="B137" s="595"/>
      <c r="C137" s="596"/>
      <c r="D137" s="596"/>
      <c r="E137" s="596"/>
      <c r="F137" s="596"/>
      <c r="G137" s="596"/>
      <c r="H137" s="596"/>
      <c r="I137" s="596"/>
      <c r="J137" s="597"/>
      <c r="K137" s="1"/>
      <c r="L137" s="140"/>
      <c r="M137" s="54"/>
      <c r="N137" s="54"/>
      <c r="O137" s="54"/>
    </row>
    <row r="138" spans="1:15" ht="12.75" hidden="1">
      <c r="A138" s="228"/>
      <c r="B138" s="37"/>
      <c r="C138" s="38"/>
      <c r="D138" s="39"/>
      <c r="E138" s="40"/>
      <c r="F138" s="40"/>
      <c r="G138" s="40"/>
      <c r="H138" s="40"/>
      <c r="I138" s="40"/>
      <c r="J138" s="41"/>
      <c r="L138" s="9"/>
      <c r="M138" s="9"/>
      <c r="N138" s="9"/>
      <c r="O138" s="9"/>
    </row>
    <row r="139" spans="2:15" ht="12.75" hidden="1">
      <c r="B139" s="611" t="s">
        <v>214</v>
      </c>
      <c r="C139" s="575"/>
      <c r="D139" s="575"/>
      <c r="E139" s="575"/>
      <c r="F139" s="575"/>
      <c r="G139" s="575"/>
      <c r="H139" s="575"/>
      <c r="I139" s="575"/>
      <c r="J139" s="102"/>
      <c r="L139" s="575"/>
      <c r="M139" s="575"/>
      <c r="N139" s="575"/>
      <c r="O139" s="575"/>
    </row>
    <row r="140" spans="2:16" ht="12.75" hidden="1">
      <c r="B140" s="90"/>
      <c r="C140" s="97"/>
      <c r="D140" s="97"/>
      <c r="E140" s="97"/>
      <c r="F140" s="103"/>
      <c r="G140" s="103"/>
      <c r="H140" s="103"/>
      <c r="I140" s="103"/>
      <c r="J140" s="102"/>
      <c r="L140" s="97"/>
      <c r="M140" s="97"/>
      <c r="N140" s="97"/>
      <c r="O140" s="97"/>
      <c r="P140" s="6"/>
    </row>
    <row r="141" spans="2:15" ht="12.75" hidden="1">
      <c r="B141" s="612" t="s">
        <v>218</v>
      </c>
      <c r="C141" s="613"/>
      <c r="D141" s="613"/>
      <c r="E141" s="614"/>
      <c r="F141" s="589"/>
      <c r="G141" s="590"/>
      <c r="H141" s="14" t="s">
        <v>38</v>
      </c>
      <c r="I141" s="399">
        <f>IF(ISBLANK(F141),0,IF(F143="x",F141*0.9,F141*0.8))</f>
        <v>0</v>
      </c>
      <c r="J141" s="102"/>
      <c r="L141" s="613"/>
      <c r="M141" s="613"/>
      <c r="N141" s="613"/>
      <c r="O141" s="613"/>
    </row>
    <row r="142" spans="2:15" ht="12.75" hidden="1">
      <c r="B142" s="615" t="s">
        <v>106</v>
      </c>
      <c r="C142" s="616"/>
      <c r="D142" s="616"/>
      <c r="E142" s="616"/>
      <c r="F142" s="2"/>
      <c r="G142" s="2"/>
      <c r="H142" s="1"/>
      <c r="I142" s="3"/>
      <c r="J142" s="102"/>
      <c r="L142" s="118"/>
      <c r="M142" s="139"/>
      <c r="N142" s="139"/>
      <c r="O142" s="139"/>
    </row>
    <row r="143" spans="1:15" ht="12.75" hidden="1">
      <c r="A143" s="48"/>
      <c r="B143" s="615"/>
      <c r="C143" s="616"/>
      <c r="D143" s="616"/>
      <c r="E143" s="616"/>
      <c r="F143" s="55"/>
      <c r="G143" s="140" t="s">
        <v>3</v>
      </c>
      <c r="H143" s="55" t="s">
        <v>233</v>
      </c>
      <c r="I143" s="140" t="s">
        <v>2</v>
      </c>
      <c r="J143" s="11"/>
      <c r="K143" s="9"/>
      <c r="L143" s="9"/>
      <c r="N143" s="9"/>
      <c r="O143" s="9"/>
    </row>
    <row r="144" spans="1:15" ht="13.8" hidden="1" thickBot="1">
      <c r="A144" s="108"/>
      <c r="B144" s="595"/>
      <c r="C144" s="596"/>
      <c r="D144" s="596"/>
      <c r="E144" s="596"/>
      <c r="F144" s="596"/>
      <c r="G144" s="596"/>
      <c r="H144" s="596"/>
      <c r="I144" s="596"/>
      <c r="J144" s="597"/>
      <c r="K144" s="1"/>
      <c r="L144" s="140"/>
      <c r="M144" s="54"/>
      <c r="N144" s="54"/>
      <c r="O144" s="54"/>
    </row>
    <row r="145" spans="1:15" ht="12.75" hidden="1">
      <c r="A145" s="228"/>
      <c r="B145" s="37"/>
      <c r="C145" s="38"/>
      <c r="D145" s="39"/>
      <c r="E145" s="40"/>
      <c r="F145" s="40"/>
      <c r="G145" s="40"/>
      <c r="H145" s="40"/>
      <c r="I145" s="40"/>
      <c r="J145" s="41"/>
      <c r="L145" s="9"/>
      <c r="M145" s="9"/>
      <c r="N145" s="9"/>
      <c r="O145" s="9"/>
    </row>
    <row r="146" spans="2:15" ht="12.75" hidden="1">
      <c r="B146" s="611" t="s">
        <v>231</v>
      </c>
      <c r="C146" s="575"/>
      <c r="D146" s="575"/>
      <c r="E146" s="575"/>
      <c r="F146" s="575"/>
      <c r="G146" s="575"/>
      <c r="H146" s="575"/>
      <c r="I146" s="575"/>
      <c r="J146" s="102"/>
      <c r="L146" s="575"/>
      <c r="M146" s="575"/>
      <c r="N146" s="575"/>
      <c r="O146" s="575"/>
    </row>
    <row r="147" spans="2:16" ht="12.75" hidden="1">
      <c r="B147" s="90"/>
      <c r="C147" s="97"/>
      <c r="D147" s="97"/>
      <c r="E147" s="97"/>
      <c r="F147" s="103"/>
      <c r="G147" s="103"/>
      <c r="H147" s="103"/>
      <c r="I147" s="103"/>
      <c r="J147" s="102"/>
      <c r="L147" s="97"/>
      <c r="M147" s="97"/>
      <c r="N147" s="97"/>
      <c r="O147" s="97"/>
      <c r="P147" s="6"/>
    </row>
    <row r="148" spans="2:15" ht="12.75" hidden="1">
      <c r="B148" s="612" t="s">
        <v>217</v>
      </c>
      <c r="C148" s="613"/>
      <c r="D148" s="613"/>
      <c r="E148" s="613"/>
      <c r="F148" s="617" t="str">
        <f>IF(ISBLANK(F154),"",IF(F152="x",MAX(200,F154*200),MAX(400,F154*400)))</f>
        <v/>
      </c>
      <c r="G148" s="618"/>
      <c r="H148" s="142" t="s">
        <v>38</v>
      </c>
      <c r="I148" s="103"/>
      <c r="J148" s="102"/>
      <c r="L148" s="613"/>
      <c r="M148" s="613"/>
      <c r="N148" s="613"/>
      <c r="O148" s="613"/>
    </row>
    <row r="149" spans="2:17" s="6" customFormat="1" ht="12.75" hidden="1">
      <c r="B149" s="615" t="s">
        <v>232</v>
      </c>
      <c r="C149" s="616"/>
      <c r="D149" s="616"/>
      <c r="E149" s="616"/>
      <c r="F149" s="2"/>
      <c r="G149" s="2"/>
      <c r="H149" s="1"/>
      <c r="I149" s="3"/>
      <c r="J149" s="102"/>
      <c r="L149" s="118"/>
      <c r="M149" s="139"/>
      <c r="N149" s="139"/>
      <c r="O149" s="139"/>
      <c r="P149" s="61"/>
      <c r="Q149" s="61"/>
    </row>
    <row r="150" spans="2:17" s="6" customFormat="1" ht="12.75" hidden="1">
      <c r="B150" s="73"/>
      <c r="C150" s="74"/>
      <c r="D150" s="74"/>
      <c r="E150" s="74"/>
      <c r="F150" s="2"/>
      <c r="G150" s="2"/>
      <c r="H150" s="1"/>
      <c r="I150" s="3"/>
      <c r="J150" s="102"/>
      <c r="L150" s="118"/>
      <c r="M150" s="139"/>
      <c r="N150" s="139"/>
      <c r="O150" s="139"/>
      <c r="P150" s="61"/>
      <c r="Q150" s="61"/>
    </row>
    <row r="151" spans="2:15" ht="12.75" hidden="1">
      <c r="B151" s="615" t="s">
        <v>224</v>
      </c>
      <c r="C151" s="616"/>
      <c r="D151" s="616"/>
      <c r="E151" s="616"/>
      <c r="F151" s="2"/>
      <c r="G151" s="2"/>
      <c r="H151" s="1"/>
      <c r="I151" s="3"/>
      <c r="J151" s="102"/>
      <c r="L151" s="616"/>
      <c r="M151" s="616"/>
      <c r="N151" s="616"/>
      <c r="O151" s="616"/>
    </row>
    <row r="152" spans="1:15" ht="12.75" hidden="1">
      <c r="A152" s="48"/>
      <c r="B152" s="615"/>
      <c r="C152" s="616"/>
      <c r="D152" s="616"/>
      <c r="E152" s="616"/>
      <c r="F152" s="55"/>
      <c r="G152" s="140" t="s">
        <v>3</v>
      </c>
      <c r="H152" s="55"/>
      <c r="I152" s="140" t="s">
        <v>2</v>
      </c>
      <c r="J152" s="11"/>
      <c r="K152" s="9"/>
      <c r="L152" s="616"/>
      <c r="M152" s="616"/>
      <c r="N152" s="616"/>
      <c r="O152" s="616"/>
    </row>
    <row r="153" spans="2:15" ht="12.75" hidden="1">
      <c r="B153" s="615" t="s">
        <v>216</v>
      </c>
      <c r="C153" s="616"/>
      <c r="D153" s="616"/>
      <c r="E153" s="616"/>
      <c r="F153" s="2"/>
      <c r="G153" s="2"/>
      <c r="H153" s="1"/>
      <c r="I153" s="3"/>
      <c r="J153" s="102"/>
      <c r="L153" s="616"/>
      <c r="M153" s="616"/>
      <c r="N153" s="616"/>
      <c r="O153" s="616"/>
    </row>
    <row r="154" spans="1:15" ht="12.75" hidden="1">
      <c r="A154" s="48"/>
      <c r="B154" s="615"/>
      <c r="C154" s="616"/>
      <c r="D154" s="616"/>
      <c r="E154" s="616"/>
      <c r="F154" s="55"/>
      <c r="G154" s="140" t="s">
        <v>215</v>
      </c>
      <c r="H154" s="1"/>
      <c r="I154" s="3"/>
      <c r="J154" s="11"/>
      <c r="K154" s="9"/>
      <c r="L154" s="616"/>
      <c r="M154" s="616"/>
      <c r="N154" s="616"/>
      <c r="O154" s="616"/>
    </row>
    <row r="155" spans="1:15" ht="13.8" hidden="1" thickBot="1">
      <c r="A155" s="108"/>
      <c r="B155" s="595"/>
      <c r="C155" s="596"/>
      <c r="D155" s="596"/>
      <c r="E155" s="596"/>
      <c r="F155" s="596"/>
      <c r="G155" s="596"/>
      <c r="H155" s="596"/>
      <c r="I155" s="596"/>
      <c r="J155" s="597"/>
      <c r="K155" s="1"/>
      <c r="L155" s="140"/>
      <c r="M155" s="54"/>
      <c r="N155" s="54"/>
      <c r="O155" s="54"/>
    </row>
    <row r="156" spans="1:16" ht="12.75" hidden="1">
      <c r="A156" s="228"/>
      <c r="B156" s="37"/>
      <c r="C156" s="38"/>
      <c r="D156" s="39"/>
      <c r="E156" s="40"/>
      <c r="F156" s="40"/>
      <c r="G156" s="40"/>
      <c r="H156" s="40"/>
      <c r="I156" s="40"/>
      <c r="J156" s="41"/>
      <c r="L156" s="9"/>
      <c r="M156" s="9"/>
      <c r="N156" s="9"/>
      <c r="O156" s="9"/>
      <c r="P156" s="6"/>
    </row>
    <row r="157" spans="1:39" ht="12.75" hidden="1">
      <c r="A157" s="192"/>
      <c r="B157" s="622" t="s">
        <v>183</v>
      </c>
      <c r="C157" s="624"/>
      <c r="D157" s="624"/>
      <c r="E157" s="624"/>
      <c r="F157" s="624"/>
      <c r="G157" s="624"/>
      <c r="H157" s="624"/>
      <c r="I157" s="624"/>
      <c r="J157" s="143"/>
      <c r="K157" s="144"/>
      <c r="L157" s="623"/>
      <c r="M157" s="624"/>
      <c r="N157" s="624"/>
      <c r="O157" s="624"/>
      <c r="P157" s="192"/>
      <c r="Q157" s="192"/>
      <c r="R157" s="192"/>
      <c r="S157" s="192"/>
      <c r="T157" s="192"/>
      <c r="U157" s="192"/>
      <c r="V157" s="192"/>
      <c r="W157" s="192"/>
      <c r="X157" s="192"/>
      <c r="Y157" s="192"/>
      <c r="Z157" s="192"/>
      <c r="AA157" s="192"/>
      <c r="AB157" s="192"/>
      <c r="AC157" s="192"/>
      <c r="AD157" s="192"/>
      <c r="AE157" s="192"/>
      <c r="AF157" s="192"/>
      <c r="AG157" s="192"/>
      <c r="AH157" s="192"/>
      <c r="AI157" s="192"/>
      <c r="AJ157" s="192"/>
      <c r="AK157" s="192"/>
      <c r="AL157" s="192"/>
      <c r="AM157" s="192"/>
    </row>
    <row r="158" spans="1:39" ht="12.75" hidden="1">
      <c r="A158" s="192"/>
      <c r="B158" s="622" t="s">
        <v>184</v>
      </c>
      <c r="C158" s="624"/>
      <c r="D158" s="624"/>
      <c r="E158" s="624"/>
      <c r="F158" s="624"/>
      <c r="G158" s="624"/>
      <c r="H158" s="624"/>
      <c r="I158" s="624"/>
      <c r="J158" s="143"/>
      <c r="K158" s="144"/>
      <c r="L158" s="623"/>
      <c r="M158" s="624"/>
      <c r="N158" s="624"/>
      <c r="O158" s="624"/>
      <c r="P158" s="192"/>
      <c r="Q158" s="192"/>
      <c r="R158" s="192"/>
      <c r="S158" s="192"/>
      <c r="T158" s="192"/>
      <c r="U158" s="192"/>
      <c r="V158" s="192"/>
      <c r="W158" s="192"/>
      <c r="X158" s="192"/>
      <c r="Y158" s="192"/>
      <c r="Z158" s="192"/>
      <c r="AA158" s="192"/>
      <c r="AB158" s="192"/>
      <c r="AC158" s="192"/>
      <c r="AD158" s="192"/>
      <c r="AE158" s="192"/>
      <c r="AF158" s="192"/>
      <c r="AG158" s="192"/>
      <c r="AH158" s="192"/>
      <c r="AI158" s="192"/>
      <c r="AJ158" s="192"/>
      <c r="AK158" s="192"/>
      <c r="AL158" s="192"/>
      <c r="AM158" s="192"/>
    </row>
    <row r="159" spans="2:18" ht="12.75" hidden="1">
      <c r="B159" s="8"/>
      <c r="C159" s="140"/>
      <c r="D159" s="145"/>
      <c r="E159" s="145"/>
      <c r="F159" s="62"/>
      <c r="G159" s="62"/>
      <c r="H159" s="62"/>
      <c r="I159" s="62"/>
      <c r="J159" s="11"/>
      <c r="L159" s="1"/>
      <c r="M159" s="140"/>
      <c r="N159" s="9"/>
      <c r="O159" s="9"/>
      <c r="P159" s="6"/>
      <c r="R159" s="6"/>
    </row>
    <row r="160" spans="1:39" ht="12.75" hidden="1">
      <c r="A160" s="192"/>
      <c r="B160" s="626" t="s">
        <v>83</v>
      </c>
      <c r="C160" s="625"/>
      <c r="D160" s="625"/>
      <c r="E160" s="16" t="s">
        <v>179</v>
      </c>
      <c r="F160" s="627" t="s">
        <v>180</v>
      </c>
      <c r="G160" s="627"/>
      <c r="H160" s="627"/>
      <c r="I160" s="627"/>
      <c r="J160" s="17"/>
      <c r="K160" s="18"/>
      <c r="L160" s="625"/>
      <c r="M160" s="625"/>
      <c r="N160" s="625"/>
      <c r="O160" s="16"/>
      <c r="P160" s="192"/>
      <c r="Q160" s="192"/>
      <c r="R160" s="192"/>
      <c r="S160" s="192"/>
      <c r="T160" s="192"/>
      <c r="U160" s="192"/>
      <c r="V160" s="192"/>
      <c r="W160" s="192"/>
      <c r="X160" s="192"/>
      <c r="Y160" s="192"/>
      <c r="Z160" s="192"/>
      <c r="AA160" s="192"/>
      <c r="AB160" s="192"/>
      <c r="AC160" s="192"/>
      <c r="AD160" s="192"/>
      <c r="AE160" s="192"/>
      <c r="AF160" s="192"/>
      <c r="AG160" s="192"/>
      <c r="AH160" s="192"/>
      <c r="AI160" s="192"/>
      <c r="AJ160" s="192"/>
      <c r="AK160" s="192"/>
      <c r="AL160" s="192"/>
      <c r="AM160" s="192"/>
    </row>
    <row r="161" spans="2:18" ht="12.75" hidden="1">
      <c r="B161" s="8"/>
      <c r="C161" s="140"/>
      <c r="D161" s="145"/>
      <c r="E161" s="145"/>
      <c r="F161" s="62"/>
      <c r="G161" s="62"/>
      <c r="H161" s="62"/>
      <c r="I161" s="62"/>
      <c r="J161" s="11"/>
      <c r="L161" s="1"/>
      <c r="M161" s="140"/>
      <c r="N161" s="9"/>
      <c r="O161" s="9"/>
      <c r="P161" s="6"/>
      <c r="R161" s="6"/>
    </row>
    <row r="162" spans="1:39" ht="21.6" hidden="1">
      <c r="A162" s="380"/>
      <c r="B162" s="619" t="s">
        <v>52</v>
      </c>
      <c r="C162" s="619"/>
      <c r="D162" s="405" t="s">
        <v>151</v>
      </c>
      <c r="E162" s="406" t="s">
        <v>53</v>
      </c>
      <c r="F162" s="405" t="s">
        <v>54</v>
      </c>
      <c r="G162" s="406" t="s">
        <v>55</v>
      </c>
      <c r="H162" s="405" t="s">
        <v>56</v>
      </c>
      <c r="I162" s="407" t="s">
        <v>57</v>
      </c>
      <c r="J162" s="146"/>
      <c r="K162" s="147"/>
      <c r="L162" s="625"/>
      <c r="M162" s="625"/>
      <c r="N162" s="625"/>
      <c r="O162" s="424"/>
      <c r="P162" s="192"/>
      <c r="Q162" s="192"/>
      <c r="R162" s="192"/>
      <c r="S162" s="192"/>
      <c r="T162" s="192"/>
      <c r="U162" s="192"/>
      <c r="V162" s="192"/>
      <c r="W162" s="192"/>
      <c r="X162" s="192"/>
      <c r="Y162" s="192"/>
      <c r="Z162" s="192"/>
      <c r="AA162" s="192"/>
      <c r="AB162" s="192"/>
      <c r="AC162" s="192"/>
      <c r="AD162" s="192"/>
      <c r="AE162" s="192"/>
      <c r="AF162" s="192"/>
      <c r="AG162" s="192"/>
      <c r="AH162" s="192"/>
      <c r="AI162" s="192"/>
      <c r="AJ162" s="192"/>
      <c r="AK162" s="192"/>
      <c r="AL162" s="192"/>
      <c r="AM162" s="192"/>
    </row>
    <row r="163" spans="2:15" ht="12.75" hidden="1">
      <c r="B163" s="400"/>
      <c r="C163" s="401" t="str">
        <f aca="true" t="shared" si="0" ref="C163:C169">IF(ISERROR(LOOKUP(B163,$B$487:$B$487,$C$487:$C$487))," ",LOOKUP(B163,$B$487:$B$487,$C$487:$C$487))</f>
        <v xml:space="preserve"> </v>
      </c>
      <c r="D163" s="402"/>
      <c r="E163" s="403"/>
      <c r="F163" s="150"/>
      <c r="G163" s="404"/>
      <c r="H163" s="152" t="str">
        <f aca="true" t="shared" si="1" ref="H163:H169">IF(B163="","",LOOKUP(B163,$B$487:$B$487,$N$487:$N$487))</f>
        <v/>
      </c>
      <c r="I163" s="153" t="str">
        <f>IF(ISNUMBER(H163),G163*H163," ")</f>
        <v xml:space="preserve"> </v>
      </c>
      <c r="J163" s="29"/>
      <c r="K163" s="30"/>
      <c r="L163" s="421"/>
      <c r="M163" s="422"/>
      <c r="N163" s="423"/>
      <c r="O163" s="424"/>
    </row>
    <row r="164" spans="2:15" ht="12.75" hidden="1">
      <c r="B164" s="148"/>
      <c r="C164" s="156" t="str">
        <f t="shared" si="0"/>
        <v xml:space="preserve"> </v>
      </c>
      <c r="D164" s="402"/>
      <c r="E164" s="149"/>
      <c r="F164" s="158"/>
      <c r="G164" s="151"/>
      <c r="H164" s="152" t="str">
        <f t="shared" si="1"/>
        <v/>
      </c>
      <c r="I164" s="153" t="str">
        <f aca="true" t="shared" si="2" ref="I164:I169">IF(ISNUMBER(H164),G164*H164," ")</f>
        <v xml:space="preserve"> </v>
      </c>
      <c r="J164" s="29"/>
      <c r="K164" s="30"/>
      <c r="L164" s="421"/>
      <c r="M164" s="422"/>
      <c r="N164" s="423"/>
      <c r="O164" s="424"/>
    </row>
    <row r="165" spans="2:15" ht="12.75" hidden="1">
      <c r="B165" s="148"/>
      <c r="C165" s="156" t="str">
        <f t="shared" si="0"/>
        <v xml:space="preserve"> </v>
      </c>
      <c r="D165" s="402"/>
      <c r="E165" s="149"/>
      <c r="F165" s="158"/>
      <c r="G165" s="151"/>
      <c r="H165" s="152" t="str">
        <f t="shared" si="1"/>
        <v/>
      </c>
      <c r="I165" s="153" t="str">
        <f t="shared" si="2"/>
        <v xml:space="preserve"> </v>
      </c>
      <c r="J165" s="29"/>
      <c r="K165" s="30"/>
      <c r="L165" s="421"/>
      <c r="M165" s="422"/>
      <c r="N165" s="423"/>
      <c r="O165" s="424"/>
    </row>
    <row r="166" spans="2:15" ht="12.75" hidden="1">
      <c r="B166" s="148"/>
      <c r="C166" s="156" t="str">
        <f t="shared" si="0"/>
        <v xml:space="preserve"> </v>
      </c>
      <c r="D166" s="157"/>
      <c r="E166" s="149"/>
      <c r="F166" s="158"/>
      <c r="G166" s="151"/>
      <c r="H166" s="152" t="str">
        <f t="shared" si="1"/>
        <v/>
      </c>
      <c r="I166" s="153" t="str">
        <f>IF(ISNUMBER(H166),G166*H166," ")</f>
        <v xml:space="preserve"> </v>
      </c>
      <c r="J166" s="29"/>
      <c r="K166" s="30"/>
      <c r="L166" s="421"/>
      <c r="M166" s="422"/>
      <c r="N166" s="423"/>
      <c r="O166" s="424"/>
    </row>
    <row r="167" spans="2:15" ht="12.75" hidden="1">
      <c r="B167" s="148"/>
      <c r="C167" s="156" t="str">
        <f t="shared" si="0"/>
        <v xml:space="preserve"> </v>
      </c>
      <c r="D167" s="157"/>
      <c r="E167" s="149" t="str">
        <f>IF(ISERROR(LOOKUP(B167,$B$487:$B$487,$E$487:$E$487))," ",LOOKUP(B167,$B$487:$B$487,$E$487:$E$487))</f>
        <v xml:space="preserve"> </v>
      </c>
      <c r="F167" s="158"/>
      <c r="G167" s="151"/>
      <c r="H167" s="152" t="str">
        <f t="shared" si="1"/>
        <v/>
      </c>
      <c r="I167" s="153" t="str">
        <f t="shared" si="2"/>
        <v xml:space="preserve"> </v>
      </c>
      <c r="J167" s="29"/>
      <c r="K167" s="30"/>
      <c r="L167" s="421"/>
      <c r="M167" s="422"/>
      <c r="N167" s="423"/>
      <c r="O167" s="424"/>
    </row>
    <row r="168" spans="2:15" ht="12.75" hidden="1">
      <c r="B168" s="148"/>
      <c r="C168" s="156" t="str">
        <f t="shared" si="0"/>
        <v xml:space="preserve"> </v>
      </c>
      <c r="D168" s="157"/>
      <c r="E168" s="149" t="str">
        <f>IF(ISERROR(LOOKUP(B168,$B$487:$B$487,$E$487:$E$487))," ",LOOKUP(B168,$B$487:$B$487,$E$487:$E$487))</f>
        <v xml:space="preserve"> </v>
      </c>
      <c r="F168" s="158"/>
      <c r="G168" s="151"/>
      <c r="H168" s="152" t="str">
        <f t="shared" si="1"/>
        <v/>
      </c>
      <c r="I168" s="153" t="str">
        <f t="shared" si="2"/>
        <v xml:space="preserve"> </v>
      </c>
      <c r="J168" s="29"/>
      <c r="K168" s="30"/>
      <c r="L168" s="421"/>
      <c r="M168" s="422"/>
      <c r="N168" s="423"/>
      <c r="O168" s="424"/>
    </row>
    <row r="169" spans="2:15" ht="12.75" hidden="1">
      <c r="B169" s="148"/>
      <c r="C169" s="156" t="str">
        <f t="shared" si="0"/>
        <v xml:space="preserve"> </v>
      </c>
      <c r="D169" s="157"/>
      <c r="E169" s="149" t="str">
        <f>IF(ISERROR(LOOKUP(B169,$B$487:$B$487,$E$487:$E$487))," ",LOOKUP(B169,$B$487:$B$487,$E$487:$E$487))</f>
        <v xml:space="preserve"> </v>
      </c>
      <c r="F169" s="158"/>
      <c r="G169" s="151"/>
      <c r="H169" s="152" t="str">
        <f t="shared" si="1"/>
        <v/>
      </c>
      <c r="I169" s="153" t="str">
        <f t="shared" si="2"/>
        <v xml:space="preserve"> </v>
      </c>
      <c r="J169" s="29"/>
      <c r="K169" s="30"/>
      <c r="L169" s="421"/>
      <c r="M169" s="422"/>
      <c r="N169" s="423"/>
      <c r="O169" s="424"/>
    </row>
    <row r="170" spans="2:18" ht="12.75" hidden="1">
      <c r="B170" s="8"/>
      <c r="C170" s="140"/>
      <c r="D170" s="145"/>
      <c r="E170" s="145"/>
      <c r="F170" s="62"/>
      <c r="G170" s="62"/>
      <c r="H170" s="62"/>
      <c r="I170" s="62"/>
      <c r="J170" s="11"/>
      <c r="L170" s="1"/>
      <c r="M170" s="140"/>
      <c r="N170" s="9"/>
      <c r="O170" s="9"/>
      <c r="P170" s="6"/>
      <c r="R170" s="6"/>
    </row>
    <row r="171" spans="1:39" ht="12.75" hidden="1">
      <c r="A171" s="192"/>
      <c r="B171" s="620" t="s">
        <v>225</v>
      </c>
      <c r="C171" s="621"/>
      <c r="D171" s="621"/>
      <c r="E171" s="621"/>
      <c r="F171" s="4" t="str">
        <f>IF(+SUMIF(B163:B169,#REF!,I163:I169)+SUMIF(B163:B169,#REF!,I163:I169)+SUMIF(B163:B169,#REF!,I163:I169)+SUMIF(B163:B169,#REF!,I163:I169)+SUMIF(B163:B169,#REF!,I163:I169)+SUMIF(B163:B169,#REF!,I163:I169)&gt;0,"x","")</f>
        <v/>
      </c>
      <c r="G171" s="159" t="s">
        <v>1</v>
      </c>
      <c r="H171" s="411"/>
      <c r="I171" s="159" t="s">
        <v>0</v>
      </c>
      <c r="J171" s="17"/>
      <c r="K171" s="18"/>
      <c r="L171" s="621"/>
      <c r="M171" s="621"/>
      <c r="N171" s="621"/>
      <c r="O171" s="621"/>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214"/>
      <c r="AM171" s="214"/>
    </row>
    <row r="172" spans="1:39" ht="12.75" hidden="1">
      <c r="A172" s="192"/>
      <c r="B172" s="620"/>
      <c r="C172" s="621"/>
      <c r="D172" s="621"/>
      <c r="E172" s="621"/>
      <c r="F172" s="160"/>
      <c r="G172" s="161"/>
      <c r="H172" s="160"/>
      <c r="I172" s="161"/>
      <c r="J172" s="17"/>
      <c r="K172" s="18"/>
      <c r="L172" s="621"/>
      <c r="M172" s="621"/>
      <c r="N172" s="621"/>
      <c r="O172" s="621"/>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row>
    <row r="173" spans="2:18" ht="12.75" hidden="1">
      <c r="B173" s="8"/>
      <c r="C173" s="140"/>
      <c r="D173" s="145"/>
      <c r="E173" s="145"/>
      <c r="F173" s="62"/>
      <c r="G173" s="62"/>
      <c r="H173" s="62"/>
      <c r="I173" s="62"/>
      <c r="J173" s="11"/>
      <c r="L173" s="1"/>
      <c r="M173" s="140"/>
      <c r="N173" s="9"/>
      <c r="O173" s="9"/>
      <c r="P173" s="6"/>
      <c r="R173" s="6"/>
    </row>
    <row r="174" spans="1:39" ht="12.75" hidden="1">
      <c r="A174" s="192"/>
      <c r="B174" s="162" t="s">
        <v>181</v>
      </c>
      <c r="C174" s="162"/>
      <c r="D174" s="162"/>
      <c r="E174" s="162"/>
      <c r="F174" s="163"/>
      <c r="G174" s="164"/>
      <c r="H174" s="165"/>
      <c r="I174" s="412">
        <f>SUM(I163:I169)</f>
        <v>0</v>
      </c>
      <c r="J174" s="166"/>
      <c r="K174" s="167"/>
      <c r="L174" s="163"/>
      <c r="M174" s="163"/>
      <c r="N174" s="163"/>
      <c r="O174" s="163"/>
      <c r="P174" s="192"/>
      <c r="Q174" s="192"/>
      <c r="R174" s="192"/>
      <c r="S174" s="192"/>
      <c r="T174" s="192"/>
      <c r="U174" s="192"/>
      <c r="V174" s="192"/>
      <c r="W174" s="192"/>
      <c r="X174" s="192"/>
      <c r="Y174" s="192"/>
      <c r="Z174" s="192"/>
      <c r="AA174" s="192"/>
      <c r="AB174" s="192"/>
      <c r="AC174" s="192"/>
      <c r="AD174" s="192"/>
      <c r="AE174" s="192"/>
      <c r="AF174" s="192"/>
      <c r="AG174" s="192"/>
      <c r="AH174" s="192"/>
      <c r="AI174" s="192"/>
      <c r="AJ174" s="192"/>
      <c r="AK174" s="192"/>
      <c r="AL174" s="192"/>
      <c r="AM174" s="192"/>
    </row>
    <row r="175" spans="1:39" s="384" customFormat="1" ht="7.2" hidden="1" thickBot="1">
      <c r="A175" s="174"/>
      <c r="B175" s="170"/>
      <c r="C175" s="171"/>
      <c r="D175" s="172"/>
      <c r="E175" s="172"/>
      <c r="F175" s="172"/>
      <c r="G175" s="172"/>
      <c r="H175" s="172"/>
      <c r="I175" s="172"/>
      <c r="J175" s="173"/>
      <c r="K175" s="174"/>
      <c r="L175" s="174"/>
      <c r="M175" s="426"/>
      <c r="N175" s="427"/>
      <c r="O175" s="427"/>
      <c r="P175" s="174"/>
      <c r="Q175" s="174"/>
      <c r="R175" s="174"/>
      <c r="S175" s="174"/>
      <c r="T175" s="174"/>
      <c r="U175" s="174"/>
      <c r="V175" s="174"/>
      <c r="W175" s="174"/>
      <c r="X175" s="174"/>
      <c r="Y175" s="174"/>
      <c r="Z175" s="174"/>
      <c r="AA175" s="174"/>
      <c r="AB175" s="174"/>
      <c r="AC175" s="174"/>
      <c r="AD175" s="174"/>
      <c r="AE175" s="174"/>
      <c r="AF175" s="174"/>
      <c r="AG175" s="174"/>
      <c r="AH175" s="174"/>
      <c r="AI175" s="174"/>
      <c r="AJ175" s="174"/>
      <c r="AK175" s="174"/>
      <c r="AL175" s="174"/>
      <c r="AM175" s="174"/>
    </row>
    <row r="176" spans="1:39" s="384" customFormat="1" ht="6.6" hidden="1">
      <c r="A176" s="174"/>
      <c r="B176" s="175"/>
      <c r="C176" s="176"/>
      <c r="D176" s="176"/>
      <c r="E176" s="177"/>
      <c r="F176" s="178"/>
      <c r="G176" s="179"/>
      <c r="H176" s="177"/>
      <c r="I176" s="178"/>
      <c r="J176" s="180"/>
      <c r="K176" s="181"/>
      <c r="L176" s="428"/>
      <c r="M176" s="428"/>
      <c r="N176" s="428"/>
      <c r="O176" s="429"/>
      <c r="P176" s="174"/>
      <c r="Q176" s="174"/>
      <c r="R176" s="174"/>
      <c r="S176" s="174"/>
      <c r="T176" s="174"/>
      <c r="U176" s="174"/>
      <c r="V176" s="174"/>
      <c r="W176" s="174"/>
      <c r="X176" s="174"/>
      <c r="Y176" s="174"/>
      <c r="Z176" s="174"/>
      <c r="AA176" s="174"/>
      <c r="AB176" s="174"/>
      <c r="AC176" s="174"/>
      <c r="AD176" s="174"/>
      <c r="AE176" s="174"/>
      <c r="AF176" s="174"/>
      <c r="AG176" s="174"/>
      <c r="AH176" s="174"/>
      <c r="AI176" s="174"/>
      <c r="AJ176" s="174"/>
      <c r="AK176" s="174"/>
      <c r="AL176" s="174"/>
      <c r="AM176" s="174"/>
    </row>
    <row r="177" spans="1:39" ht="12.75" hidden="1">
      <c r="A177" s="192"/>
      <c r="B177" s="622" t="s">
        <v>185</v>
      </c>
      <c r="C177" s="623"/>
      <c r="D177" s="623"/>
      <c r="E177" s="623"/>
      <c r="F177" s="623"/>
      <c r="G177" s="623"/>
      <c r="H177" s="623"/>
      <c r="I177" s="623"/>
      <c r="J177" s="182"/>
      <c r="K177" s="144"/>
      <c r="L177" s="623"/>
      <c r="M177" s="624"/>
      <c r="N177" s="624"/>
      <c r="O177" s="624"/>
      <c r="P177" s="378"/>
      <c r="Q177" s="378"/>
      <c r="R177" s="192"/>
      <c r="S177" s="192"/>
      <c r="T177" s="192"/>
      <c r="U177" s="192"/>
      <c r="V177" s="192"/>
      <c r="W177" s="192"/>
      <c r="X177" s="192"/>
      <c r="Y177" s="192"/>
      <c r="Z177" s="192"/>
      <c r="AA177" s="192"/>
      <c r="AB177" s="192"/>
      <c r="AC177" s="192"/>
      <c r="AD177" s="192"/>
      <c r="AE177" s="192"/>
      <c r="AF177" s="192"/>
      <c r="AG177" s="192"/>
      <c r="AH177" s="192"/>
      <c r="AI177" s="192"/>
      <c r="AJ177" s="192"/>
      <c r="AK177" s="192"/>
      <c r="AL177" s="192"/>
      <c r="AM177" s="192"/>
    </row>
    <row r="178" spans="1:39" ht="12.75" hidden="1">
      <c r="A178" s="192"/>
      <c r="B178" s="622" t="s">
        <v>184</v>
      </c>
      <c r="C178" s="623"/>
      <c r="D178" s="623"/>
      <c r="E178" s="623"/>
      <c r="F178" s="623"/>
      <c r="G178" s="623"/>
      <c r="H178" s="623"/>
      <c r="I178" s="623"/>
      <c r="J178" s="182"/>
      <c r="K178" s="144"/>
      <c r="L178" s="623"/>
      <c r="M178" s="624"/>
      <c r="N178" s="624"/>
      <c r="O178" s="624"/>
      <c r="P178" s="378"/>
      <c r="Q178" s="378"/>
      <c r="R178" s="192"/>
      <c r="S178" s="192"/>
      <c r="T178" s="192"/>
      <c r="U178" s="192"/>
      <c r="V178" s="192"/>
      <c r="W178" s="192"/>
      <c r="X178" s="192"/>
      <c r="Y178" s="192"/>
      <c r="Z178" s="192"/>
      <c r="AA178" s="192"/>
      <c r="AB178" s="192"/>
      <c r="AC178" s="192"/>
      <c r="AD178" s="192"/>
      <c r="AE178" s="192"/>
      <c r="AF178" s="192"/>
      <c r="AG178" s="192"/>
      <c r="AH178" s="192"/>
      <c r="AI178" s="192"/>
      <c r="AJ178" s="192"/>
      <c r="AK178" s="192"/>
      <c r="AL178" s="192"/>
      <c r="AM178" s="192"/>
    </row>
    <row r="179" spans="1:39" s="384" customFormat="1" ht="6.6" hidden="1">
      <c r="A179" s="174"/>
      <c r="B179" s="183"/>
      <c r="C179" s="174"/>
      <c r="D179" s="174"/>
      <c r="E179" s="174"/>
      <c r="F179" s="174"/>
      <c r="G179" s="174"/>
      <c r="H179" s="184"/>
      <c r="I179" s="185"/>
      <c r="J179" s="186"/>
      <c r="K179" s="174"/>
      <c r="L179" s="174"/>
      <c r="M179" s="174"/>
      <c r="N179" s="174"/>
      <c r="O179" s="174"/>
      <c r="P179" s="174"/>
      <c r="Q179" s="174"/>
      <c r="R179" s="174"/>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row>
    <row r="180" spans="1:39" ht="12.75" hidden="1">
      <c r="A180" s="187"/>
      <c r="B180" s="634" t="s">
        <v>62</v>
      </c>
      <c r="C180" s="635"/>
      <c r="D180" s="635"/>
      <c r="E180" s="635"/>
      <c r="F180" s="187"/>
      <c r="G180" s="636"/>
      <c r="H180" s="637"/>
      <c r="I180" s="188" t="s">
        <v>63</v>
      </c>
      <c r="J180" s="189"/>
      <c r="K180" s="187"/>
      <c r="L180" s="635"/>
      <c r="M180" s="635"/>
      <c r="N180" s="635"/>
      <c r="O180" s="635"/>
      <c r="P180" s="192"/>
      <c r="Q180" s="192"/>
      <c r="R180" s="192"/>
      <c r="S180" s="192"/>
      <c r="T180" s="192"/>
      <c r="U180" s="192"/>
      <c r="V180" s="192"/>
      <c r="W180" s="192"/>
      <c r="X180" s="192"/>
      <c r="Y180" s="192"/>
      <c r="Z180" s="192"/>
      <c r="AA180" s="192"/>
      <c r="AB180" s="192"/>
      <c r="AC180" s="192"/>
      <c r="AD180" s="192"/>
      <c r="AE180" s="192"/>
      <c r="AF180" s="192"/>
      <c r="AG180" s="192"/>
      <c r="AH180" s="192"/>
      <c r="AI180" s="192"/>
      <c r="AJ180" s="192"/>
      <c r="AK180" s="192"/>
      <c r="AL180" s="192"/>
      <c r="AM180" s="192"/>
    </row>
    <row r="181" spans="1:18" ht="12.75" hidden="1">
      <c r="A181" s="187"/>
      <c r="B181" s="190" t="s">
        <v>186</v>
      </c>
      <c r="C181" s="187"/>
      <c r="D181" s="187"/>
      <c r="E181" s="191"/>
      <c r="F181" s="18"/>
      <c r="G181" s="628" t="s">
        <v>179</v>
      </c>
      <c r="H181" s="628"/>
      <c r="I181" s="628"/>
      <c r="J181" s="189"/>
      <c r="K181" s="187"/>
      <c r="L181" s="18"/>
      <c r="M181" s="187"/>
      <c r="N181" s="187"/>
      <c r="O181" s="191"/>
      <c r="P181" s="192"/>
      <c r="R181" s="6"/>
    </row>
    <row r="182" spans="1:16" s="384" customFormat="1" ht="6.6" hidden="1">
      <c r="A182" s="174"/>
      <c r="B182" s="183"/>
      <c r="C182" s="174"/>
      <c r="D182" s="174"/>
      <c r="E182" s="174"/>
      <c r="F182" s="174"/>
      <c r="G182" s="174"/>
      <c r="H182" s="184"/>
      <c r="I182" s="185"/>
      <c r="J182" s="186"/>
      <c r="K182" s="174"/>
      <c r="L182" s="174"/>
      <c r="M182" s="174"/>
      <c r="N182" s="174"/>
      <c r="O182" s="174"/>
      <c r="P182" s="174"/>
    </row>
    <row r="183" spans="1:18" ht="12.75" hidden="1">
      <c r="A183" s="192"/>
      <c r="B183" s="190" t="s">
        <v>64</v>
      </c>
      <c r="C183" s="18"/>
      <c r="D183" s="192"/>
      <c r="E183" s="187"/>
      <c r="F183" s="193"/>
      <c r="G183" s="193"/>
      <c r="H183" s="193"/>
      <c r="I183" s="194"/>
      <c r="J183" s="17"/>
      <c r="K183" s="18"/>
      <c r="L183" s="18"/>
      <c r="M183" s="18"/>
      <c r="N183" s="192"/>
      <c r="O183" s="187"/>
      <c r="P183" s="192"/>
      <c r="R183" s="6"/>
    </row>
    <row r="184" spans="1:16" s="384" customFormat="1" ht="6.6" hidden="1">
      <c r="A184" s="174"/>
      <c r="B184" s="183"/>
      <c r="C184" s="174"/>
      <c r="D184" s="174"/>
      <c r="E184" s="174"/>
      <c r="F184" s="174"/>
      <c r="G184" s="174"/>
      <c r="H184" s="184"/>
      <c r="I184" s="185"/>
      <c r="J184" s="186"/>
      <c r="K184" s="174"/>
      <c r="L184" s="174"/>
      <c r="M184" s="174"/>
      <c r="N184" s="174"/>
      <c r="O184" s="174"/>
      <c r="P184" s="174"/>
    </row>
    <row r="185" spans="1:18" ht="12.75" hidden="1">
      <c r="A185" s="192"/>
      <c r="B185" s="195"/>
      <c r="C185" s="629" t="s">
        <v>195</v>
      </c>
      <c r="D185" s="630"/>
      <c r="E185" s="630"/>
      <c r="F185" s="630"/>
      <c r="G185" s="630"/>
      <c r="H185" s="630"/>
      <c r="I185" s="631"/>
      <c r="J185" s="17"/>
      <c r="K185" s="18"/>
      <c r="L185" s="430"/>
      <c r="M185" s="18"/>
      <c r="N185" s="192"/>
      <c r="O185" s="196"/>
      <c r="P185" s="192"/>
      <c r="R185" s="6"/>
    </row>
    <row r="186" spans="1:16" s="384" customFormat="1" ht="6.6" hidden="1">
      <c r="A186" s="174"/>
      <c r="B186" s="198"/>
      <c r="C186" s="181"/>
      <c r="D186" s="174"/>
      <c r="E186" s="199"/>
      <c r="F186" s="181"/>
      <c r="G186" s="200"/>
      <c r="H186" s="200"/>
      <c r="I186" s="200"/>
      <c r="J186" s="201"/>
      <c r="K186" s="181"/>
      <c r="L186" s="431"/>
      <c r="M186" s="181"/>
      <c r="N186" s="174"/>
      <c r="O186" s="199"/>
      <c r="P186" s="174"/>
    </row>
    <row r="187" spans="1:18" ht="21.6" hidden="1">
      <c r="A187" s="386"/>
      <c r="B187" s="632" t="s">
        <v>190</v>
      </c>
      <c r="C187" s="632"/>
      <c r="D187" s="405" t="s">
        <v>151</v>
      </c>
      <c r="E187" s="406" t="s">
        <v>53</v>
      </c>
      <c r="F187" s="405" t="s">
        <v>54</v>
      </c>
      <c r="G187" s="406" t="s">
        <v>55</v>
      </c>
      <c r="H187" s="405" t="s">
        <v>56</v>
      </c>
      <c r="I187" s="407" t="s">
        <v>57</v>
      </c>
      <c r="J187" s="202"/>
      <c r="K187" s="203"/>
      <c r="L187" s="424"/>
      <c r="M187" s="424"/>
      <c r="N187" s="424"/>
      <c r="O187" s="424"/>
      <c r="P187" s="192"/>
      <c r="R187" s="6"/>
    </row>
    <row r="188" spans="2:15" ht="12.75" hidden="1">
      <c r="B188" s="400"/>
      <c r="C188" s="401" t="str">
        <f aca="true" t="shared" si="3" ref="C188:C194">IF(ISERROR(LOOKUP(B188,$B$487:$B$487,$C$487:$C$487))," ",LOOKUP(B188,$B$487:$B$487,$C$487:$C$487))</f>
        <v xml:space="preserve"> </v>
      </c>
      <c r="D188" s="402"/>
      <c r="E188" s="403" t="str">
        <f aca="true" t="shared" si="4" ref="E188:E194">IF(ISERROR(LOOKUP(B188,$B$487:$B$487,$E$487:$E$487))," ",LOOKUP(B188,$B$487:$B$487,$E$487:$E$487))</f>
        <v xml:space="preserve"> </v>
      </c>
      <c r="F188" s="150"/>
      <c r="G188" s="404"/>
      <c r="H188" s="152" t="str">
        <f aca="true" t="shared" si="5" ref="H188:H194">IF(B188="","",LOOKUP(B188,$B$487:$B$487,$N$487:$N$487))</f>
        <v/>
      </c>
      <c r="I188" s="153" t="str">
        <f>IF(ISNUMBER(H188),G188*H188," ")</f>
        <v xml:space="preserve"> </v>
      </c>
      <c r="J188" s="29"/>
      <c r="K188" s="30"/>
      <c r="L188" s="424"/>
      <c r="M188" s="424"/>
      <c r="N188" s="424"/>
      <c r="O188" s="424"/>
    </row>
    <row r="189" spans="2:15" ht="12.75" hidden="1">
      <c r="B189" s="148"/>
      <c r="C189" s="156" t="str">
        <f t="shared" si="3"/>
        <v xml:space="preserve"> </v>
      </c>
      <c r="D189" s="402"/>
      <c r="E189" s="149" t="str">
        <f t="shared" si="4"/>
        <v xml:space="preserve"> </v>
      </c>
      <c r="F189" s="158"/>
      <c r="G189" s="151"/>
      <c r="H189" s="152" t="str">
        <f t="shared" si="5"/>
        <v/>
      </c>
      <c r="I189" s="153" t="str">
        <f aca="true" t="shared" si="6" ref="I189">IF(ISNUMBER(H189),G189*H189," ")</f>
        <v xml:space="preserve"> </v>
      </c>
      <c r="J189" s="29"/>
      <c r="K189" s="30"/>
      <c r="L189" s="421"/>
      <c r="M189" s="422"/>
      <c r="N189" s="423"/>
      <c r="O189" s="424"/>
    </row>
    <row r="190" spans="2:15" ht="12.75" hidden="1">
      <c r="B190" s="148"/>
      <c r="C190" s="156" t="str">
        <f t="shared" si="3"/>
        <v xml:space="preserve"> </v>
      </c>
      <c r="D190" s="402"/>
      <c r="E190" s="149" t="str">
        <f t="shared" si="4"/>
        <v xml:space="preserve"> </v>
      </c>
      <c r="F190" s="158"/>
      <c r="G190" s="151"/>
      <c r="H190" s="152" t="str">
        <f t="shared" si="5"/>
        <v/>
      </c>
      <c r="I190" s="153" t="str">
        <f>IF(ISNUMBER(H190),G190*H190," ")</f>
        <v xml:space="preserve"> </v>
      </c>
      <c r="J190" s="29"/>
      <c r="K190" s="30"/>
      <c r="L190" s="421"/>
      <c r="M190" s="422"/>
      <c r="N190" s="423"/>
      <c r="O190" s="424"/>
    </row>
    <row r="191" spans="2:15" ht="12.75" hidden="1">
      <c r="B191" s="148"/>
      <c r="C191" s="156" t="str">
        <f t="shared" si="3"/>
        <v xml:space="preserve"> </v>
      </c>
      <c r="D191" s="402"/>
      <c r="E191" s="149" t="str">
        <f t="shared" si="4"/>
        <v xml:space="preserve"> </v>
      </c>
      <c r="F191" s="158"/>
      <c r="G191" s="151"/>
      <c r="H191" s="152" t="str">
        <f t="shared" si="5"/>
        <v/>
      </c>
      <c r="I191" s="153" t="str">
        <f>IF(ISNUMBER(H191),G191*H191," ")</f>
        <v xml:space="preserve"> </v>
      </c>
      <c r="J191" s="29"/>
      <c r="K191" s="30"/>
      <c r="L191" s="421"/>
      <c r="M191" s="422"/>
      <c r="N191" s="423"/>
      <c r="O191" s="424"/>
    </row>
    <row r="192" spans="2:15" ht="12.75" hidden="1">
      <c r="B192" s="148"/>
      <c r="C192" s="156" t="str">
        <f t="shared" si="3"/>
        <v xml:space="preserve"> </v>
      </c>
      <c r="D192" s="402"/>
      <c r="E192" s="149" t="str">
        <f t="shared" si="4"/>
        <v xml:space="preserve"> </v>
      </c>
      <c r="F192" s="158"/>
      <c r="G192" s="151"/>
      <c r="H192" s="152" t="str">
        <f t="shared" si="5"/>
        <v/>
      </c>
      <c r="I192" s="153" t="str">
        <f aca="true" t="shared" si="7" ref="I192:I194">IF(ISNUMBER(H192),G192*H192," ")</f>
        <v xml:space="preserve"> </v>
      </c>
      <c r="J192" s="29"/>
      <c r="K192" s="30"/>
      <c r="L192" s="421"/>
      <c r="M192" s="422"/>
      <c r="N192" s="423"/>
      <c r="O192" s="424"/>
    </row>
    <row r="193" spans="2:15" ht="12.75" hidden="1">
      <c r="B193" s="148"/>
      <c r="C193" s="156" t="str">
        <f t="shared" si="3"/>
        <v xml:space="preserve"> </v>
      </c>
      <c r="D193" s="402"/>
      <c r="E193" s="149" t="str">
        <f t="shared" si="4"/>
        <v xml:space="preserve"> </v>
      </c>
      <c r="F193" s="158"/>
      <c r="G193" s="151"/>
      <c r="H193" s="152" t="str">
        <f t="shared" si="5"/>
        <v/>
      </c>
      <c r="I193" s="153" t="str">
        <f>IF(ISNUMBER(H193),G193*H193," ")</f>
        <v xml:space="preserve"> </v>
      </c>
      <c r="J193" s="29"/>
      <c r="K193" s="30"/>
      <c r="L193" s="421"/>
      <c r="M193" s="422"/>
      <c r="N193" s="423"/>
      <c r="O193" s="424"/>
    </row>
    <row r="194" spans="2:15" ht="12.75" hidden="1">
      <c r="B194" s="148"/>
      <c r="C194" s="156" t="str">
        <f t="shared" si="3"/>
        <v xml:space="preserve"> </v>
      </c>
      <c r="D194" s="402"/>
      <c r="E194" s="149" t="str">
        <f t="shared" si="4"/>
        <v xml:space="preserve"> </v>
      </c>
      <c r="F194" s="158"/>
      <c r="G194" s="151"/>
      <c r="H194" s="152" t="str">
        <f t="shared" si="5"/>
        <v/>
      </c>
      <c r="I194" s="153" t="str">
        <f t="shared" si="7"/>
        <v xml:space="preserve"> </v>
      </c>
      <c r="J194" s="29"/>
      <c r="K194" s="30"/>
      <c r="L194" s="421"/>
      <c r="M194" s="422"/>
      <c r="N194" s="423"/>
      <c r="O194" s="424"/>
    </row>
    <row r="195" spans="1:16" ht="12.75" hidden="1">
      <c r="A195" s="108"/>
      <c r="B195" s="595"/>
      <c r="C195" s="596"/>
      <c r="D195" s="596"/>
      <c r="E195" s="596"/>
      <c r="F195" s="596"/>
      <c r="G195" s="596"/>
      <c r="H195" s="596"/>
      <c r="I195" s="596"/>
      <c r="J195" s="597"/>
      <c r="K195" s="1"/>
      <c r="L195" s="140"/>
      <c r="M195" s="54"/>
      <c r="N195" s="54"/>
      <c r="O195" s="54"/>
      <c r="P195" s="6"/>
    </row>
    <row r="196" spans="7:16" ht="12.75" hidden="1">
      <c r="G196" s="135"/>
      <c r="H196" s="136"/>
      <c r="I196" s="12"/>
      <c r="P196" s="6"/>
    </row>
    <row r="197" spans="1:15" s="6" customFormat="1" ht="12.75" hidden="1">
      <c r="A197" s="633" t="s">
        <v>58</v>
      </c>
      <c r="B197" s="633"/>
      <c r="C197" s="633"/>
      <c r="D197" s="633"/>
      <c r="E197" s="633"/>
      <c r="F197" s="633"/>
      <c r="G197" s="633"/>
      <c r="H197" s="633"/>
      <c r="I197" s="633"/>
      <c r="J197" s="633"/>
      <c r="K197" s="9"/>
      <c r="L197" s="9"/>
      <c r="M197" s="9"/>
      <c r="N197" s="9"/>
      <c r="O197" s="109"/>
    </row>
    <row r="198" spans="1:39" s="6" customFormat="1" ht="12.75" hidden="1">
      <c r="A198" s="633" t="s">
        <v>59</v>
      </c>
      <c r="B198" s="633"/>
      <c r="C198" s="633"/>
      <c r="D198" s="633"/>
      <c r="E198" s="633"/>
      <c r="F198" s="633"/>
      <c r="G198" s="633"/>
      <c r="H198" s="633"/>
      <c r="I198" s="633"/>
      <c r="J198" s="633"/>
      <c r="K198" s="9"/>
      <c r="L198" s="9"/>
      <c r="M198" s="9"/>
      <c r="N198" s="9"/>
      <c r="O198" s="109"/>
      <c r="AL198" s="9"/>
      <c r="AM198" s="9"/>
    </row>
    <row r="199" spans="1:15" s="6" customFormat="1" ht="12.75" hidden="1">
      <c r="A199" s="633" t="s">
        <v>60</v>
      </c>
      <c r="B199" s="633"/>
      <c r="C199" s="633"/>
      <c r="D199" s="633"/>
      <c r="E199" s="633"/>
      <c r="F199" s="633"/>
      <c r="G199" s="633"/>
      <c r="H199" s="633"/>
      <c r="I199" s="633"/>
      <c r="J199" s="633"/>
      <c r="K199" s="9"/>
      <c r="L199" s="9"/>
      <c r="M199" s="9"/>
      <c r="N199" s="9"/>
      <c r="O199" s="109"/>
    </row>
    <row r="200" spans="1:15" s="6" customFormat="1" ht="12.75" hidden="1">
      <c r="A200" s="204"/>
      <c r="B200" s="204"/>
      <c r="C200" s="204"/>
      <c r="D200" s="204"/>
      <c r="E200" s="204"/>
      <c r="F200" s="204"/>
      <c r="G200" s="204"/>
      <c r="H200" s="204"/>
      <c r="I200" s="204"/>
      <c r="J200" s="204"/>
      <c r="K200" s="9"/>
      <c r="L200" s="9"/>
      <c r="M200" s="9"/>
      <c r="N200" s="9"/>
      <c r="O200" s="109"/>
    </row>
    <row r="201" spans="7:16" ht="13.8" hidden="1" thickBot="1">
      <c r="G201" s="135"/>
      <c r="H201" s="136"/>
      <c r="I201" s="12"/>
      <c r="L201" s="424"/>
      <c r="M201" s="424"/>
      <c r="N201" s="424"/>
      <c r="O201" s="424"/>
      <c r="P201" s="424"/>
    </row>
    <row r="202" spans="1:16" ht="12.75" hidden="1">
      <c r="A202" s="228"/>
      <c r="B202" s="37"/>
      <c r="C202" s="38"/>
      <c r="D202" s="39"/>
      <c r="E202" s="40"/>
      <c r="F202" s="40"/>
      <c r="G202" s="40"/>
      <c r="H202" s="40"/>
      <c r="I202" s="40"/>
      <c r="J202" s="41"/>
      <c r="L202" s="424"/>
      <c r="M202" s="424"/>
      <c r="N202" s="424"/>
      <c r="O202" s="424"/>
      <c r="P202" s="424"/>
    </row>
    <row r="203" spans="1:18" ht="12.75" hidden="1">
      <c r="A203" s="386"/>
      <c r="B203" s="632" t="s">
        <v>65</v>
      </c>
      <c r="C203" s="632"/>
      <c r="D203" s="632"/>
      <c r="E203" s="406" t="s">
        <v>53</v>
      </c>
      <c r="F203" s="405" t="s">
        <v>54</v>
      </c>
      <c r="G203" s="406" t="s">
        <v>55</v>
      </c>
      <c r="H203" s="405" t="s">
        <v>56</v>
      </c>
      <c r="I203" s="407" t="s">
        <v>57</v>
      </c>
      <c r="J203" s="202"/>
      <c r="K203" s="203"/>
      <c r="L203" s="424"/>
      <c r="M203" s="424"/>
      <c r="N203" s="424"/>
      <c r="O203" s="424"/>
      <c r="P203" s="424"/>
      <c r="R203" s="6"/>
    </row>
    <row r="204" spans="2:16" ht="12.75" hidden="1">
      <c r="B204" s="642"/>
      <c r="C204" s="643"/>
      <c r="D204" s="644"/>
      <c r="E204" s="413"/>
      <c r="F204" s="206"/>
      <c r="G204" s="207"/>
      <c r="H204" s="208">
        <v>1.35</v>
      </c>
      <c r="I204" s="153" t="str">
        <f>IF(ISNUMBER(G204),G204*H204," ")</f>
        <v xml:space="preserve"> </v>
      </c>
      <c r="J204" s="209"/>
      <c r="K204" s="210"/>
      <c r="L204" s="424"/>
      <c r="M204" s="424"/>
      <c r="N204" s="424"/>
      <c r="O204" s="424"/>
      <c r="P204" s="424"/>
    </row>
    <row r="205" spans="2:16" ht="12.75" hidden="1">
      <c r="B205" s="638"/>
      <c r="C205" s="639"/>
      <c r="D205" s="640"/>
      <c r="E205" s="205"/>
      <c r="F205" s="212"/>
      <c r="G205" s="154"/>
      <c r="H205" s="208">
        <v>1.35</v>
      </c>
      <c r="I205" s="153" t="str">
        <f aca="true" t="shared" si="8" ref="I205:I209">IF(ISNUMBER(G205),G205*H205," ")</f>
        <v xml:space="preserve"> </v>
      </c>
      <c r="J205" s="209"/>
      <c r="K205" s="210"/>
      <c r="L205" s="424"/>
      <c r="M205" s="424"/>
      <c r="N205" s="424"/>
      <c r="O205" s="424"/>
      <c r="P205" s="424"/>
    </row>
    <row r="206" spans="2:15" ht="12.75" hidden="1">
      <c r="B206" s="638" t="s">
        <v>61</v>
      </c>
      <c r="C206" s="639"/>
      <c r="D206" s="640"/>
      <c r="E206" s="205"/>
      <c r="F206" s="212"/>
      <c r="G206" s="154"/>
      <c r="H206" s="208">
        <v>1.35</v>
      </c>
      <c r="I206" s="153" t="str">
        <f t="shared" si="8"/>
        <v xml:space="preserve"> </v>
      </c>
      <c r="J206" s="209"/>
      <c r="K206" s="210"/>
      <c r="L206" s="641"/>
      <c r="M206" s="641"/>
      <c r="N206" s="641"/>
      <c r="O206" s="425"/>
    </row>
    <row r="207" spans="2:15" ht="12.75" hidden="1">
      <c r="B207" s="638" t="s">
        <v>61</v>
      </c>
      <c r="C207" s="639"/>
      <c r="D207" s="640"/>
      <c r="E207" s="205"/>
      <c r="F207" s="212"/>
      <c r="G207" s="154"/>
      <c r="H207" s="208">
        <v>1.35</v>
      </c>
      <c r="I207" s="153" t="str">
        <f t="shared" si="8"/>
        <v xml:space="preserve"> </v>
      </c>
      <c r="J207" s="209"/>
      <c r="K207" s="210"/>
      <c r="L207" s="641"/>
      <c r="M207" s="641"/>
      <c r="N207" s="641"/>
      <c r="O207" s="425"/>
    </row>
    <row r="208" spans="2:15" ht="12.75" hidden="1">
      <c r="B208" s="638" t="s">
        <v>61</v>
      </c>
      <c r="C208" s="639"/>
      <c r="D208" s="640"/>
      <c r="E208" s="205"/>
      <c r="F208" s="212"/>
      <c r="G208" s="154"/>
      <c r="H208" s="208">
        <v>1.35</v>
      </c>
      <c r="I208" s="153" t="str">
        <f t="shared" si="8"/>
        <v xml:space="preserve"> </v>
      </c>
      <c r="J208" s="209"/>
      <c r="K208" s="210"/>
      <c r="L208" s="641"/>
      <c r="M208" s="641"/>
      <c r="N208" s="641"/>
      <c r="O208" s="425"/>
    </row>
    <row r="209" spans="2:15" ht="12.75" hidden="1">
      <c r="B209" s="638" t="s">
        <v>61</v>
      </c>
      <c r="C209" s="639"/>
      <c r="D209" s="640"/>
      <c r="E209" s="205"/>
      <c r="F209" s="212"/>
      <c r="G209" s="154"/>
      <c r="H209" s="208">
        <v>1.35</v>
      </c>
      <c r="I209" s="153" t="str">
        <f t="shared" si="8"/>
        <v xml:space="preserve"> </v>
      </c>
      <c r="J209" s="209"/>
      <c r="K209" s="210"/>
      <c r="L209" s="641"/>
      <c r="M209" s="641"/>
      <c r="N209" s="641"/>
      <c r="O209" s="425"/>
    </row>
    <row r="210" spans="1:39" ht="12.75" hidden="1">
      <c r="A210" s="192"/>
      <c r="B210" s="213"/>
      <c r="C210" s="214"/>
      <c r="D210" s="214"/>
      <c r="E210" s="214"/>
      <c r="F210" s="214"/>
      <c r="G210" s="214"/>
      <c r="H210" s="215"/>
      <c r="I210" s="216"/>
      <c r="J210" s="217"/>
      <c r="K210" s="192"/>
      <c r="L210" s="214"/>
      <c r="M210" s="214"/>
      <c r="N210" s="214"/>
      <c r="O210" s="214"/>
      <c r="P210" s="192"/>
      <c r="Q210" s="192"/>
      <c r="R210" s="192"/>
      <c r="S210" s="192"/>
      <c r="T210" s="192"/>
      <c r="U210" s="192"/>
      <c r="V210" s="192"/>
      <c r="W210" s="192"/>
      <c r="X210" s="192"/>
      <c r="Y210" s="192"/>
      <c r="Z210" s="192"/>
      <c r="AA210" s="192"/>
      <c r="AB210" s="192"/>
      <c r="AC210" s="192"/>
      <c r="AD210" s="192"/>
      <c r="AE210" s="192"/>
      <c r="AF210" s="192"/>
      <c r="AG210" s="192"/>
      <c r="AH210" s="192"/>
      <c r="AI210" s="192"/>
      <c r="AJ210" s="192"/>
      <c r="AK210" s="192"/>
      <c r="AL210" s="192"/>
      <c r="AM210" s="192"/>
    </row>
    <row r="211" spans="1:39" ht="13.8" hidden="1">
      <c r="A211" s="192"/>
      <c r="B211" s="162" t="s">
        <v>182</v>
      </c>
      <c r="C211" s="218"/>
      <c r="D211" s="218"/>
      <c r="E211" s="218"/>
      <c r="F211" s="218"/>
      <c r="G211" s="218"/>
      <c r="H211" s="650">
        <f>SUM(I204:I209)</f>
        <v>0</v>
      </c>
      <c r="I211" s="650"/>
      <c r="J211" s="219"/>
      <c r="K211" s="192"/>
      <c r="L211" s="163"/>
      <c r="M211" s="218"/>
      <c r="N211" s="218"/>
      <c r="O211" s="218"/>
      <c r="P211" s="192"/>
      <c r="Q211" s="192"/>
      <c r="R211" s="192"/>
      <c r="S211" s="192"/>
      <c r="T211" s="192"/>
      <c r="U211" s="192"/>
      <c r="V211" s="192"/>
      <c r="W211" s="192"/>
      <c r="X211" s="192"/>
      <c r="Y211" s="192"/>
      <c r="Z211" s="192"/>
      <c r="AA211" s="192"/>
      <c r="AB211" s="192"/>
      <c r="AC211" s="192"/>
      <c r="AD211" s="192"/>
      <c r="AE211" s="192"/>
      <c r="AF211" s="192"/>
      <c r="AG211" s="192"/>
      <c r="AH211" s="192"/>
      <c r="AI211" s="192"/>
      <c r="AJ211" s="192"/>
      <c r="AK211" s="192"/>
      <c r="AL211" s="192"/>
      <c r="AM211" s="192"/>
    </row>
    <row r="212" spans="1:39" ht="13.8" hidden="1" thickBot="1">
      <c r="A212" s="192"/>
      <c r="B212" s="220"/>
      <c r="C212" s="221"/>
      <c r="D212" s="221"/>
      <c r="E212" s="645"/>
      <c r="F212" s="645"/>
      <c r="G212" s="645"/>
      <c r="H212" s="645"/>
      <c r="I212" s="223"/>
      <c r="J212" s="219"/>
      <c r="K212" s="192"/>
      <c r="L212" s="221"/>
      <c r="M212" s="221"/>
      <c r="N212" s="221"/>
      <c r="O212" s="222"/>
      <c r="P212" s="192"/>
      <c r="Q212" s="192"/>
      <c r="R212" s="192"/>
      <c r="S212" s="192"/>
      <c r="T212" s="192"/>
      <c r="U212" s="192"/>
      <c r="V212" s="192"/>
      <c r="W212" s="192"/>
      <c r="X212" s="192"/>
      <c r="Y212" s="192"/>
      <c r="Z212" s="192"/>
      <c r="AA212" s="192"/>
      <c r="AB212" s="192"/>
      <c r="AC212" s="192"/>
      <c r="AD212" s="192"/>
      <c r="AE212" s="192"/>
      <c r="AF212" s="192"/>
      <c r="AG212" s="192"/>
      <c r="AH212" s="192"/>
      <c r="AI212" s="192"/>
      <c r="AJ212" s="192"/>
      <c r="AK212" s="192"/>
      <c r="AL212" s="192"/>
      <c r="AM212" s="192"/>
    </row>
    <row r="213" spans="2:15" ht="14.4" hidden="1" thickBot="1" thickTop="1">
      <c r="B213" s="224"/>
      <c r="C213" s="225"/>
      <c r="D213" s="225"/>
      <c r="E213" s="225"/>
      <c r="F213" s="225"/>
      <c r="G213" s="225"/>
      <c r="H213" s="226"/>
      <c r="I213" s="226"/>
      <c r="J213" s="227"/>
      <c r="K213" s="6"/>
      <c r="L213" s="6"/>
      <c r="M213" s="6"/>
      <c r="N213" s="6"/>
      <c r="O213" s="6"/>
    </row>
    <row r="214" spans="2:15" ht="14.4" hidden="1" thickBot="1">
      <c r="B214" s="646" t="s">
        <v>187</v>
      </c>
      <c r="C214" s="647"/>
      <c r="D214" s="647"/>
      <c r="E214" s="647"/>
      <c r="F214" s="647"/>
      <c r="G214" s="647"/>
      <c r="H214" s="648" t="str">
        <f>IF(SUM(I163:I169)+SUM(I188:I209)=0,"",SUM(I163:I169)+SUM(I188:I209))</f>
        <v/>
      </c>
      <c r="I214" s="649"/>
      <c r="J214" s="5"/>
      <c r="K214" s="6"/>
      <c r="L214" s="647"/>
      <c r="M214" s="647"/>
      <c r="N214" s="647"/>
      <c r="O214" s="647"/>
    </row>
    <row r="215" spans="2:15" ht="13.8" hidden="1" thickBot="1">
      <c r="B215" s="8"/>
      <c r="C215" s="9"/>
      <c r="D215" s="9"/>
      <c r="E215" s="9"/>
      <c r="F215" s="9"/>
      <c r="G215" s="9"/>
      <c r="H215" s="10"/>
      <c r="I215" s="10"/>
      <c r="J215" s="11"/>
      <c r="L215" s="9"/>
      <c r="M215" s="9"/>
      <c r="N215" s="9"/>
      <c r="O215" s="9"/>
    </row>
    <row r="216" spans="1:15" ht="14.4" hidden="1" thickBot="1">
      <c r="A216" s="6"/>
      <c r="B216" s="13" t="s">
        <v>177</v>
      </c>
      <c r="C216" s="14"/>
      <c r="D216" s="15"/>
      <c r="E216" s="6"/>
      <c r="F216" s="6"/>
      <c r="G216" s="6"/>
      <c r="H216" s="648" t="str">
        <f>IF(SUM(I163:I169)+SUM(I188:I209)=0,"",MIN(SUM(I163:I169)+SUM(I188:I209),F70*6350))</f>
        <v/>
      </c>
      <c r="I216" s="649"/>
      <c r="J216" s="5"/>
      <c r="K216" s="6"/>
      <c r="L216" s="371"/>
      <c r="M216" s="14"/>
      <c r="N216" s="15"/>
      <c r="O216" s="6"/>
    </row>
    <row r="217" spans="1:16" ht="13.8" hidden="1" thickBot="1">
      <c r="A217" s="108"/>
      <c r="B217" s="595"/>
      <c r="C217" s="596"/>
      <c r="D217" s="596"/>
      <c r="E217" s="596"/>
      <c r="F217" s="596"/>
      <c r="G217" s="596"/>
      <c r="H217" s="596"/>
      <c r="I217" s="596"/>
      <c r="J217" s="597"/>
      <c r="K217" s="1"/>
      <c r="L217" s="140"/>
      <c r="M217" s="54"/>
      <c r="N217" s="54"/>
      <c r="O217" s="54"/>
      <c r="P217" s="6"/>
    </row>
    <row r="218" spans="1:15" ht="12.75" hidden="1">
      <c r="A218" s="228"/>
      <c r="B218" s="37"/>
      <c r="C218" s="38"/>
      <c r="D218" s="39"/>
      <c r="E218" s="40"/>
      <c r="F218" s="40"/>
      <c r="G218" s="40"/>
      <c r="H218" s="40"/>
      <c r="I218" s="40"/>
      <c r="J218" s="41"/>
      <c r="L218" s="9"/>
      <c r="M218" s="9"/>
      <c r="N218" s="9"/>
      <c r="O218" s="9"/>
    </row>
    <row r="219" spans="2:15" s="6" customFormat="1" ht="12.75" hidden="1">
      <c r="B219" s="622" t="s">
        <v>191</v>
      </c>
      <c r="C219" s="623"/>
      <c r="D219" s="623"/>
      <c r="E219" s="623"/>
      <c r="F219" s="623"/>
      <c r="G219" s="623"/>
      <c r="H219" s="623"/>
      <c r="I219" s="623"/>
      <c r="J219" s="102"/>
      <c r="K219" s="1"/>
      <c r="L219" s="623"/>
      <c r="M219" s="623"/>
      <c r="N219" s="623"/>
      <c r="O219" s="623"/>
    </row>
    <row r="220" spans="2:17" ht="12.75" hidden="1">
      <c r="B220" s="622" t="s">
        <v>192</v>
      </c>
      <c r="C220" s="623"/>
      <c r="D220" s="623"/>
      <c r="E220" s="623"/>
      <c r="F220" s="623"/>
      <c r="G220" s="623"/>
      <c r="H220" s="623"/>
      <c r="I220" s="623"/>
      <c r="J220" s="102"/>
      <c r="K220" s="1"/>
      <c r="L220" s="623"/>
      <c r="M220" s="623"/>
      <c r="N220" s="623"/>
      <c r="O220" s="623"/>
      <c r="Q220" s="6"/>
    </row>
    <row r="221" spans="2:17" ht="12.75" hidden="1">
      <c r="B221" s="73"/>
      <c r="C221" s="74"/>
      <c r="D221" s="74"/>
      <c r="E221" s="74"/>
      <c r="F221" s="74"/>
      <c r="G221" s="74"/>
      <c r="H221" s="74"/>
      <c r="I221" s="74"/>
      <c r="J221" s="228"/>
      <c r="L221" s="74"/>
      <c r="M221" s="74"/>
      <c r="N221" s="74"/>
      <c r="O221" s="74"/>
      <c r="Q221" s="6"/>
    </row>
    <row r="222" spans="2:17" ht="12.75" hidden="1">
      <c r="B222" s="229" t="s">
        <v>86</v>
      </c>
      <c r="C222" s="230"/>
      <c r="D222" s="97"/>
      <c r="E222" s="9"/>
      <c r="F222" s="651"/>
      <c r="G222" s="651"/>
      <c r="H222" s="97" t="s">
        <v>37</v>
      </c>
      <c r="I222" s="101"/>
      <c r="J222" s="102"/>
      <c r="K222" s="1"/>
      <c r="L222" s="97"/>
      <c r="M222" s="97"/>
      <c r="N222" s="97"/>
      <c r="O222" s="9"/>
      <c r="Q222" s="6"/>
    </row>
    <row r="223" spans="2:17" ht="12.75" hidden="1">
      <c r="B223" s="231"/>
      <c r="C223" s="30"/>
      <c r="F223" s="97"/>
      <c r="G223" s="9"/>
      <c r="H223" s="9"/>
      <c r="I223" s="10"/>
      <c r="J223" s="11"/>
      <c r="K223" s="1"/>
      <c r="L223" s="1"/>
      <c r="M223" s="1"/>
      <c r="N223" s="1"/>
      <c r="Q223" s="6"/>
    </row>
    <row r="224" spans="2:17" ht="12.75" hidden="1">
      <c r="B224" s="90" t="s">
        <v>88</v>
      </c>
      <c r="C224" s="97"/>
      <c r="D224" s="97"/>
      <c r="E224" s="97"/>
      <c r="F224" s="652"/>
      <c r="G224" s="652"/>
      <c r="H224" s="652"/>
      <c r="I224" s="652"/>
      <c r="J224" s="102"/>
      <c r="K224" s="1"/>
      <c r="L224" s="1"/>
      <c r="M224" s="30"/>
      <c r="O224" s="97"/>
      <c r="Q224" s="6"/>
    </row>
    <row r="225" spans="2:17" ht="12.75" hidden="1">
      <c r="B225" s="231"/>
      <c r="C225" s="30"/>
      <c r="F225" s="97"/>
      <c r="G225" s="9"/>
      <c r="H225" s="9"/>
      <c r="I225" s="10"/>
      <c r="J225" s="11"/>
      <c r="K225" s="1"/>
      <c r="L225" s="1"/>
      <c r="M225" s="1"/>
      <c r="N225" s="1"/>
      <c r="Q225" s="6"/>
    </row>
    <row r="226" spans="2:15" ht="12.75" hidden="1">
      <c r="B226" s="99" t="s">
        <v>89</v>
      </c>
      <c r="C226" s="54"/>
      <c r="D226" s="54"/>
      <c r="E226" s="54"/>
      <c r="F226" s="652"/>
      <c r="G226" s="652"/>
      <c r="H226" s="652"/>
      <c r="I226" s="652"/>
      <c r="J226" s="232"/>
      <c r="K226" s="99"/>
      <c r="L226" s="1"/>
      <c r="M226" s="54"/>
      <c r="N226" s="54"/>
      <c r="O226" s="54"/>
    </row>
    <row r="227" spans="2:14" ht="12.75" hidden="1">
      <c r="B227" s="231"/>
      <c r="C227" s="30"/>
      <c r="F227" s="97"/>
      <c r="G227" s="9"/>
      <c r="H227" s="9"/>
      <c r="I227" s="10"/>
      <c r="J227" s="11"/>
      <c r="K227" s="1"/>
      <c r="L227" s="1"/>
      <c r="M227" s="1"/>
      <c r="N227" s="1"/>
    </row>
    <row r="228" spans="2:15" ht="12.75" hidden="1">
      <c r="B228" s="90" t="s">
        <v>90</v>
      </c>
      <c r="C228" s="97"/>
      <c r="D228" s="97"/>
      <c r="E228" s="9"/>
      <c r="F228" s="417"/>
      <c r="G228" s="234" t="str">
        <f>IF(F228&lt;0,"    neu eingebn",IF(F228&gt;15,"   Maßnahme nicht ff.!",""))</f>
        <v/>
      </c>
      <c r="H228" s="100"/>
      <c r="I228" s="135"/>
      <c r="J228" s="235"/>
      <c r="K228" s="99"/>
      <c r="L228" s="97"/>
      <c r="M228" s="97"/>
      <c r="N228" s="97"/>
      <c r="O228" s="9"/>
    </row>
    <row r="229" spans="2:15" ht="13.8" hidden="1" thickBot="1">
      <c r="B229" s="236"/>
      <c r="C229" s="237"/>
      <c r="D229" s="237"/>
      <c r="E229" s="237"/>
      <c r="F229" s="237"/>
      <c r="G229" s="237"/>
      <c r="H229" s="237"/>
      <c r="I229" s="237"/>
      <c r="J229" s="238"/>
      <c r="L229" s="74"/>
      <c r="M229" s="74"/>
      <c r="N229" s="74"/>
      <c r="O229" s="74"/>
    </row>
    <row r="230" spans="2:15" ht="12.75" hidden="1">
      <c r="B230" s="73"/>
      <c r="C230" s="74"/>
      <c r="D230" s="74"/>
      <c r="E230" s="74"/>
      <c r="F230" s="74"/>
      <c r="G230" s="74"/>
      <c r="H230" s="74"/>
      <c r="I230" s="74"/>
      <c r="J230" s="228"/>
      <c r="L230" s="74"/>
      <c r="M230" s="74"/>
      <c r="N230" s="74"/>
      <c r="O230" s="74"/>
    </row>
    <row r="231" spans="2:15" ht="12.75" hidden="1">
      <c r="B231" s="104" t="s">
        <v>92</v>
      </c>
      <c r="C231" s="239"/>
      <c r="D231" s="239"/>
      <c r="E231" s="239"/>
      <c r="F231" s="239"/>
      <c r="G231" s="239"/>
      <c r="H231" s="239"/>
      <c r="I231" s="10"/>
      <c r="J231" s="11"/>
      <c r="K231" s="1"/>
      <c r="L231" s="141"/>
      <c r="M231" s="239"/>
      <c r="N231" s="239"/>
      <c r="O231" s="239"/>
    </row>
    <row r="232" spans="2:15" ht="12.75" hidden="1">
      <c r="B232" s="231"/>
      <c r="C232" s="74"/>
      <c r="D232" s="74"/>
      <c r="E232" s="74"/>
      <c r="F232" s="74"/>
      <c r="G232" s="74"/>
      <c r="H232" s="74"/>
      <c r="I232" s="10"/>
      <c r="J232" s="11"/>
      <c r="K232" s="1"/>
      <c r="L232" s="30"/>
      <c r="M232" s="74"/>
      <c r="N232" s="74"/>
      <c r="O232" s="74"/>
    </row>
    <row r="233" spans="2:15" ht="12.75" hidden="1">
      <c r="B233" s="90" t="s">
        <v>95</v>
      </c>
      <c r="C233" s="141"/>
      <c r="D233" s="97"/>
      <c r="E233" s="97"/>
      <c r="F233" s="96"/>
      <c r="G233" s="656"/>
      <c r="H233" s="656"/>
      <c r="I233" s="100" t="s">
        <v>51</v>
      </c>
      <c r="J233" s="102"/>
      <c r="K233" s="1"/>
      <c r="L233" s="97"/>
      <c r="M233" s="141"/>
      <c r="N233" s="97"/>
      <c r="O233" s="97"/>
    </row>
    <row r="234" spans="2:15" ht="12.75" hidden="1">
      <c r="B234" s="90"/>
      <c r="C234" s="97"/>
      <c r="D234" s="97"/>
      <c r="E234" s="97"/>
      <c r="F234" s="103"/>
      <c r="G234" s="103"/>
      <c r="H234" s="103"/>
      <c r="I234" s="103"/>
      <c r="J234" s="102"/>
      <c r="K234" s="1"/>
      <c r="L234" s="97"/>
      <c r="M234" s="97"/>
      <c r="N234" s="97"/>
      <c r="O234" s="97"/>
    </row>
    <row r="235" spans="2:15" ht="12.75" hidden="1">
      <c r="B235" s="104" t="s">
        <v>93</v>
      </c>
      <c r="C235" s="239"/>
      <c r="D235" s="239"/>
      <c r="E235" s="239"/>
      <c r="F235" s="239"/>
      <c r="G235" s="239"/>
      <c r="H235" s="239"/>
      <c r="I235" s="10"/>
      <c r="J235" s="11"/>
      <c r="K235" s="1"/>
      <c r="L235" s="141"/>
      <c r="M235" s="239"/>
      <c r="N235" s="239"/>
      <c r="O235" s="239"/>
    </row>
    <row r="236" spans="2:39" ht="12.75" hidden="1">
      <c r="B236" s="231"/>
      <c r="C236" s="74"/>
      <c r="D236" s="74"/>
      <c r="E236" s="74"/>
      <c r="F236" s="74"/>
      <c r="G236" s="74"/>
      <c r="H236" s="74"/>
      <c r="I236" s="10"/>
      <c r="J236" s="11"/>
      <c r="K236" s="1"/>
      <c r="L236" s="30"/>
      <c r="M236" s="74"/>
      <c r="N236" s="74"/>
      <c r="O236" s="74"/>
      <c r="R236" s="267"/>
      <c r="S236" s="267"/>
      <c r="T236" s="267"/>
      <c r="U236" s="267"/>
      <c r="V236" s="267"/>
      <c r="W236" s="267"/>
      <c r="X236" s="267"/>
      <c r="Y236" s="267"/>
      <c r="Z236" s="267"/>
      <c r="AA236" s="267"/>
      <c r="AB236" s="267"/>
      <c r="AC236" s="267"/>
      <c r="AD236" s="267"/>
      <c r="AE236" s="267"/>
      <c r="AF236" s="267"/>
      <c r="AG236" s="267"/>
      <c r="AH236" s="267"/>
      <c r="AI236" s="267"/>
      <c r="AJ236" s="267"/>
      <c r="AK236" s="267"/>
      <c r="AL236" s="267"/>
      <c r="AM236" s="267"/>
    </row>
    <row r="237" spans="2:39" ht="12.75" hidden="1">
      <c r="B237" s="90" t="s">
        <v>95</v>
      </c>
      <c r="C237" s="141"/>
      <c r="D237" s="97"/>
      <c r="E237" s="97"/>
      <c r="F237" s="96"/>
      <c r="G237" s="656"/>
      <c r="H237" s="656"/>
      <c r="I237" s="100" t="s">
        <v>51</v>
      </c>
      <c r="J237" s="102"/>
      <c r="K237" s="1"/>
      <c r="L237" s="97"/>
      <c r="M237" s="141"/>
      <c r="N237" s="97"/>
      <c r="O237" s="97"/>
      <c r="R237" s="267"/>
      <c r="S237" s="267"/>
      <c r="T237" s="267"/>
      <c r="U237" s="267"/>
      <c r="V237" s="267"/>
      <c r="W237" s="267"/>
      <c r="X237" s="267"/>
      <c r="Y237" s="267"/>
      <c r="Z237" s="267"/>
      <c r="AA237" s="267"/>
      <c r="AB237" s="267"/>
      <c r="AC237" s="267"/>
      <c r="AD237" s="267"/>
      <c r="AE237" s="267"/>
      <c r="AF237" s="267"/>
      <c r="AG237" s="267"/>
      <c r="AH237" s="267"/>
      <c r="AI237" s="267"/>
      <c r="AJ237" s="267"/>
      <c r="AK237" s="267"/>
      <c r="AL237" s="267"/>
      <c r="AM237" s="267"/>
    </row>
    <row r="238" spans="2:39" ht="13.8" hidden="1" thickBot="1">
      <c r="B238" s="236"/>
      <c r="C238" s="237"/>
      <c r="D238" s="237"/>
      <c r="E238" s="237"/>
      <c r="F238" s="237"/>
      <c r="G238" s="237"/>
      <c r="H238" s="237"/>
      <c r="I238" s="237"/>
      <c r="J238" s="238"/>
      <c r="L238" s="74"/>
      <c r="M238" s="74"/>
      <c r="N238" s="74"/>
      <c r="O238" s="74"/>
      <c r="R238" s="267"/>
      <c r="S238" s="267"/>
      <c r="T238" s="267"/>
      <c r="U238" s="267"/>
      <c r="V238" s="267"/>
      <c r="W238" s="267"/>
      <c r="X238" s="267"/>
      <c r="Y238" s="267"/>
      <c r="Z238" s="267"/>
      <c r="AA238" s="267"/>
      <c r="AB238" s="267"/>
      <c r="AC238" s="267"/>
      <c r="AD238" s="267"/>
      <c r="AE238" s="267"/>
      <c r="AF238" s="267"/>
      <c r="AG238" s="267"/>
      <c r="AH238" s="267"/>
      <c r="AI238" s="267"/>
      <c r="AJ238" s="267"/>
      <c r="AK238" s="267"/>
      <c r="AL238" s="267"/>
      <c r="AM238" s="267"/>
    </row>
    <row r="239" spans="2:39" s="9" customFormat="1" ht="12.75" hidden="1">
      <c r="B239" s="42"/>
      <c r="C239" s="38"/>
      <c r="D239" s="40"/>
      <c r="E239" s="40"/>
      <c r="F239" s="40"/>
      <c r="G239" s="40"/>
      <c r="H239" s="40"/>
      <c r="I239" s="40"/>
      <c r="J239" s="41"/>
      <c r="M239" s="97"/>
      <c r="N239" s="204"/>
      <c r="O239" s="204"/>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row>
    <row r="240" spans="2:17" ht="12.75" hidden="1">
      <c r="B240" s="99" t="s">
        <v>91</v>
      </c>
      <c r="C240" s="54"/>
      <c r="D240" s="54"/>
      <c r="E240" s="54"/>
      <c r="F240" s="416"/>
      <c r="G240" s="97" t="s">
        <v>51</v>
      </c>
      <c r="H240" s="97"/>
      <c r="I240" s="97"/>
      <c r="J240" s="232"/>
      <c r="K240" s="99"/>
      <c r="L240" s="1"/>
      <c r="M240" s="54"/>
      <c r="N240" s="54"/>
      <c r="O240" s="54"/>
      <c r="P240" s="389"/>
      <c r="Q240" s="389"/>
    </row>
    <row r="241" spans="2:15" ht="12.75" hidden="1">
      <c r="B241" s="99"/>
      <c r="C241" s="54"/>
      <c r="D241" s="54"/>
      <c r="E241" s="54"/>
      <c r="F241" s="1"/>
      <c r="G241" s="1"/>
      <c r="H241" s="100"/>
      <c r="I241" s="240"/>
      <c r="J241" s="102"/>
      <c r="K241" s="1"/>
      <c r="L241" s="1"/>
      <c r="M241" s="54"/>
      <c r="N241" s="54"/>
      <c r="O241" s="54"/>
    </row>
    <row r="242" spans="2:15" ht="12.75" hidden="1">
      <c r="B242" s="137" t="s">
        <v>94</v>
      </c>
      <c r="C242" s="14"/>
      <c r="D242" s="14"/>
      <c r="E242" s="117"/>
      <c r="F242" s="49"/>
      <c r="G242" s="50"/>
      <c r="H242" s="49"/>
      <c r="I242" s="10"/>
      <c r="J242" s="102"/>
      <c r="K242" s="1"/>
      <c r="L242" s="14"/>
      <c r="M242" s="14"/>
      <c r="N242" s="14"/>
      <c r="O242" s="117"/>
    </row>
    <row r="243" spans="2:15" ht="12.75" hidden="1">
      <c r="B243" s="90"/>
      <c r="C243" s="97"/>
      <c r="D243" s="92"/>
      <c r="E243" s="92"/>
      <c r="F243" s="58"/>
      <c r="G243" s="9"/>
      <c r="H243" s="58"/>
      <c r="I243" s="10"/>
      <c r="J243" s="102"/>
      <c r="K243" s="1"/>
      <c r="L243" s="97"/>
      <c r="M243" s="97"/>
      <c r="N243" s="92"/>
      <c r="O243" s="92"/>
    </row>
    <row r="244" spans="2:15" ht="12.75" hidden="1">
      <c r="B244" s="99" t="s">
        <v>194</v>
      </c>
      <c r="C244" s="1"/>
      <c r="D244" s="1"/>
      <c r="E244" s="102"/>
      <c r="F244" s="55"/>
      <c r="G244" s="140" t="s">
        <v>3</v>
      </c>
      <c r="H244" s="55"/>
      <c r="I244" s="140" t="s">
        <v>2</v>
      </c>
      <c r="J244" s="102"/>
      <c r="K244" s="1"/>
      <c r="L244" s="1"/>
      <c r="M244" s="1"/>
      <c r="N244" s="1"/>
      <c r="O244" s="1"/>
    </row>
    <row r="245" spans="2:15" ht="12.75" hidden="1">
      <c r="B245" s="90"/>
      <c r="C245" s="97"/>
      <c r="D245" s="92"/>
      <c r="E245" s="92"/>
      <c r="F245" s="92"/>
      <c r="G245" s="92"/>
      <c r="H245" s="92"/>
      <c r="I245" s="92"/>
      <c r="J245" s="102"/>
      <c r="K245" s="1"/>
      <c r="L245" s="97"/>
      <c r="M245" s="97"/>
      <c r="N245" s="92"/>
      <c r="O245" s="92"/>
    </row>
    <row r="246" spans="2:15" ht="12.75" hidden="1">
      <c r="B246" s="99" t="s">
        <v>193</v>
      </c>
      <c r="C246" s="1"/>
      <c r="D246" s="1"/>
      <c r="E246" s="241"/>
      <c r="F246" s="55"/>
      <c r="G246" s="140" t="s">
        <v>3</v>
      </c>
      <c r="H246" s="55"/>
      <c r="I246" s="140" t="s">
        <v>2</v>
      </c>
      <c r="J246" s="102"/>
      <c r="K246" s="1"/>
      <c r="L246" s="1"/>
      <c r="M246" s="1"/>
      <c r="N246" s="1"/>
      <c r="O246" s="118"/>
    </row>
    <row r="247" spans="2:15" ht="12.75" hidden="1">
      <c r="B247" s="99"/>
      <c r="C247" s="54"/>
      <c r="D247" s="54"/>
      <c r="E247" s="92"/>
      <c r="F247" s="92"/>
      <c r="G247" s="92"/>
      <c r="H247" s="92"/>
      <c r="I247" s="92"/>
      <c r="J247" s="102"/>
      <c r="K247" s="1"/>
      <c r="L247" s="1"/>
      <c r="M247" s="54"/>
      <c r="N247" s="54"/>
      <c r="O247" s="92"/>
    </row>
    <row r="248" spans="2:15" ht="12.75" hidden="1">
      <c r="B248" s="657" t="str">
        <f>IF(F244&lt;&gt;"X","",IF(F246="x","    Achtung: bitte nicht beide Maßnahmen ankreuzen!"))</f>
        <v/>
      </c>
      <c r="C248" s="539"/>
      <c r="D248" s="539"/>
      <c r="E248" s="539"/>
      <c r="F248" s="539"/>
      <c r="G248" s="92"/>
      <c r="H248" s="92"/>
      <c r="I248" s="92"/>
      <c r="J248" s="102"/>
      <c r="K248" s="1"/>
      <c r="L248" s="1"/>
      <c r="M248" s="54"/>
      <c r="N248" s="54"/>
      <c r="O248" s="92"/>
    </row>
    <row r="249" spans="2:15" ht="12.75" hidden="1">
      <c r="B249" s="99"/>
      <c r="C249" s="54"/>
      <c r="D249" s="54"/>
      <c r="E249" s="92"/>
      <c r="F249" s="92"/>
      <c r="G249" s="92"/>
      <c r="H249" s="92"/>
      <c r="I249" s="92"/>
      <c r="J249" s="102"/>
      <c r="K249" s="1"/>
      <c r="L249" s="1"/>
      <c r="M249" s="54"/>
      <c r="N249" s="54"/>
      <c r="O249" s="92"/>
    </row>
    <row r="250" spans="2:15" ht="12.75" hidden="1">
      <c r="B250" s="526" t="s">
        <v>85</v>
      </c>
      <c r="C250" s="653"/>
      <c r="D250" s="653"/>
      <c r="E250" s="653"/>
      <c r="F250" s="653"/>
      <c r="G250" s="653"/>
      <c r="H250" s="654">
        <f>IF(F244="",0,F222*440)</f>
        <v>0</v>
      </c>
      <c r="I250" s="655"/>
      <c r="J250" s="102"/>
      <c r="K250" s="1"/>
      <c r="L250" s="583"/>
      <c r="M250" s="653"/>
      <c r="N250" s="653"/>
      <c r="O250" s="653"/>
    </row>
    <row r="251" spans="2:15" ht="12.75" hidden="1">
      <c r="B251" s="8"/>
      <c r="C251" s="54"/>
      <c r="D251" s="54"/>
      <c r="E251" s="54"/>
      <c r="F251" s="1"/>
      <c r="G251" s="1"/>
      <c r="H251" s="100"/>
      <c r="I251" s="240"/>
      <c r="J251" s="102"/>
      <c r="K251" s="1"/>
      <c r="L251" s="9"/>
      <c r="M251" s="54"/>
      <c r="N251" s="54"/>
      <c r="O251" s="54"/>
    </row>
    <row r="252" spans="2:15" ht="12.75" hidden="1">
      <c r="B252" s="526" t="str">
        <f>IF(F244="","","  (bei Pflege mit dem Spacer)")</f>
        <v/>
      </c>
      <c r="C252" s="653"/>
      <c r="D252" s="653"/>
      <c r="E252" s="653"/>
      <c r="F252" s="653"/>
      <c r="G252" s="653"/>
      <c r="H252" s="654">
        <f>IF(F246="",0,F222*320)</f>
        <v>0</v>
      </c>
      <c r="I252" s="655"/>
      <c r="J252" s="102"/>
      <c r="K252" s="1"/>
      <c r="L252" s="583"/>
      <c r="M252" s="653"/>
      <c r="N252" s="653"/>
      <c r="O252" s="653"/>
    </row>
    <row r="253" spans="2:39" ht="12.75" hidden="1">
      <c r="B253" s="8"/>
      <c r="C253" s="54"/>
      <c r="D253" s="54"/>
      <c r="E253" s="54"/>
      <c r="F253" s="1"/>
      <c r="G253" s="1"/>
      <c r="J253" s="102"/>
      <c r="K253" s="1"/>
      <c r="L253" s="9"/>
      <c r="M253" s="54"/>
      <c r="N253" s="54"/>
      <c r="O253" s="54"/>
      <c r="AL253" s="9"/>
      <c r="AM253" s="9"/>
    </row>
    <row r="254" spans="2:39" ht="12.75" hidden="1">
      <c r="B254" s="526" t="str">
        <f>IF(F246="","","  (bei konventioneller Pflege)")</f>
        <v/>
      </c>
      <c r="C254" s="653"/>
      <c r="D254" s="653"/>
      <c r="E254" s="653"/>
      <c r="F254" s="653"/>
      <c r="G254" s="653"/>
      <c r="J254" s="102"/>
      <c r="K254" s="1"/>
      <c r="L254" s="583"/>
      <c r="M254" s="653"/>
      <c r="N254" s="653"/>
      <c r="O254" s="653"/>
      <c r="P254" s="30"/>
      <c r="Q254" s="30"/>
      <c r="AL254" s="9"/>
      <c r="AM254" s="9"/>
    </row>
    <row r="255" spans="2:18" ht="12.75" hidden="1">
      <c r="B255" s="8"/>
      <c r="C255" s="54"/>
      <c r="D255" s="54"/>
      <c r="E255" s="54"/>
      <c r="F255" s="1"/>
      <c r="G255" s="1"/>
      <c r="H255" s="100"/>
      <c r="I255" s="240"/>
      <c r="J255" s="102"/>
      <c r="K255" s="1"/>
      <c r="L255" s="9"/>
      <c r="M255" s="54"/>
      <c r="N255" s="54"/>
      <c r="O255" s="54"/>
      <c r="P255" s="389"/>
      <c r="R255" s="7"/>
    </row>
    <row r="256" spans="1:18" ht="12.75" hidden="1">
      <c r="A256" s="391"/>
      <c r="B256" s="662" t="str">
        <f>IF(IF(H250="",0,H250)+IF(H252="",0,H252)=0,"",IF(IF(H250="",0,H250)+IF(H252="",0,H252)&lt;500,"   bitte prüfen: Bagatellgrenze im Gesamtantrag überschritten?",""))</f>
        <v/>
      </c>
      <c r="C256" s="663"/>
      <c r="D256" s="663"/>
      <c r="E256" s="663"/>
      <c r="F256" s="663"/>
      <c r="G256" s="663"/>
      <c r="H256" s="663"/>
      <c r="I256" s="663"/>
      <c r="J256" s="102"/>
      <c r="K256" s="1"/>
      <c r="L256" s="9"/>
      <c r="M256" s="54"/>
      <c r="N256" s="54"/>
      <c r="O256" s="54"/>
      <c r="P256" s="389"/>
      <c r="R256" s="7"/>
    </row>
    <row r="257" spans="2:39" s="9" customFormat="1" ht="13.8" hidden="1" thickBot="1">
      <c r="B257" s="8"/>
      <c r="C257" s="97"/>
      <c r="D257" s="204"/>
      <c r="E257" s="204"/>
      <c r="F257" s="204"/>
      <c r="G257" s="204"/>
      <c r="H257" s="204"/>
      <c r="I257" s="204"/>
      <c r="J257" s="11"/>
      <c r="M257" s="97"/>
      <c r="N257" s="204"/>
      <c r="O257" s="204"/>
      <c r="P257" s="12"/>
      <c r="Q257" s="12"/>
      <c r="R257" s="7"/>
      <c r="S257" s="12"/>
      <c r="T257" s="12"/>
      <c r="U257" s="12"/>
      <c r="V257" s="12"/>
      <c r="W257" s="12"/>
      <c r="X257" s="12"/>
      <c r="Y257" s="12"/>
      <c r="Z257" s="12"/>
      <c r="AA257" s="12"/>
      <c r="AB257" s="12"/>
      <c r="AC257" s="12"/>
      <c r="AD257" s="12"/>
      <c r="AE257" s="12"/>
      <c r="AF257" s="12"/>
      <c r="AG257" s="12"/>
      <c r="AH257" s="12"/>
      <c r="AI257" s="12"/>
      <c r="AJ257" s="12"/>
      <c r="AK257" s="12"/>
      <c r="AL257" s="12"/>
      <c r="AM257" s="12"/>
    </row>
    <row r="258" spans="2:39" s="9" customFormat="1" ht="7.8" customHeight="1">
      <c r="B258" s="42"/>
      <c r="C258" s="38"/>
      <c r="D258" s="40"/>
      <c r="E258" s="40"/>
      <c r="F258" s="40"/>
      <c r="G258" s="40"/>
      <c r="H258" s="40"/>
      <c r="I258" s="40"/>
      <c r="J258" s="41"/>
      <c r="M258" s="97"/>
      <c r="N258" s="204"/>
      <c r="O258" s="204"/>
      <c r="P258" s="12"/>
      <c r="Q258" s="12"/>
      <c r="R258" s="7"/>
      <c r="S258" s="12"/>
      <c r="T258" s="12"/>
      <c r="U258" s="12"/>
      <c r="V258" s="12"/>
      <c r="W258" s="12"/>
      <c r="X258" s="12"/>
      <c r="Y258" s="12"/>
      <c r="Z258" s="12"/>
      <c r="AA258" s="12"/>
      <c r="AB258" s="12"/>
      <c r="AC258" s="12"/>
      <c r="AD258" s="12"/>
      <c r="AE258" s="12"/>
      <c r="AF258" s="12"/>
      <c r="AG258" s="12"/>
      <c r="AH258" s="12"/>
      <c r="AI258" s="12"/>
      <c r="AJ258" s="12"/>
      <c r="AK258" s="12"/>
      <c r="AL258" s="12"/>
      <c r="AM258" s="12"/>
    </row>
    <row r="259" spans="2:18" ht="12.75">
      <c r="B259" s="611" t="s">
        <v>197</v>
      </c>
      <c r="C259" s="665"/>
      <c r="D259" s="665"/>
      <c r="E259" s="665"/>
      <c r="F259" s="665"/>
      <c r="G259" s="140"/>
      <c r="H259" s="140"/>
      <c r="I259" s="140"/>
      <c r="J259" s="11"/>
      <c r="K259" s="9"/>
      <c r="L259" s="140"/>
      <c r="M259" s="140"/>
      <c r="N259" s="140"/>
      <c r="O259" s="140"/>
      <c r="R259" s="7"/>
    </row>
    <row r="260" spans="2:16" ht="8.25" customHeight="1">
      <c r="B260" s="112"/>
      <c r="C260" s="9"/>
      <c r="D260" s="1"/>
      <c r="E260" s="118"/>
      <c r="F260" s="118"/>
      <c r="G260" s="117"/>
      <c r="H260" s="12"/>
      <c r="I260" s="3"/>
      <c r="J260" s="102"/>
      <c r="K260" s="1"/>
      <c r="L260" s="118"/>
      <c r="M260" s="524"/>
      <c r="N260" s="524"/>
      <c r="O260" s="524"/>
      <c r="P260" s="447"/>
    </row>
    <row r="261" spans="2:18" s="6" customFormat="1" ht="12.75">
      <c r="B261" s="108" t="s">
        <v>198</v>
      </c>
      <c r="C261" s="139"/>
      <c r="D261" s="204"/>
      <c r="E261" s="664"/>
      <c r="F261" s="664"/>
      <c r="G261" s="204" t="s">
        <v>199</v>
      </c>
      <c r="H261" s="660" t="str">
        <f>IF(E261="","",IF(ISBLANK(E261),0,MIN(1400*E265,3.5*E261+0.19*E263)))</f>
        <v/>
      </c>
      <c r="I261" s="661"/>
      <c r="J261" s="11"/>
      <c r="K261" s="9"/>
      <c r="L261" s="140"/>
      <c r="M261" s="139"/>
      <c r="N261" s="204"/>
      <c r="O261" s="436"/>
      <c r="R261" s="7"/>
    </row>
    <row r="262" spans="2:16" ht="8.25" customHeight="1">
      <c r="B262" s="112"/>
      <c r="C262" s="9"/>
      <c r="D262" s="1"/>
      <c r="E262" s="118"/>
      <c r="F262" s="118"/>
      <c r="G262" s="117"/>
      <c r="H262" s="12"/>
      <c r="I262" s="3"/>
      <c r="J262" s="102"/>
      <c r="K262" s="1"/>
      <c r="L262" s="118"/>
      <c r="M262" s="524"/>
      <c r="N262" s="524"/>
      <c r="O262" s="524"/>
      <c r="P262" s="447"/>
    </row>
    <row r="263" spans="2:18" s="6" customFormat="1" ht="12.75">
      <c r="B263" s="108" t="s">
        <v>200</v>
      </c>
      <c r="C263" s="139"/>
      <c r="D263" s="204"/>
      <c r="E263" s="664"/>
      <c r="F263" s="664"/>
      <c r="G263" s="204" t="s">
        <v>199</v>
      </c>
      <c r="H263" s="244"/>
      <c r="I263" s="244"/>
      <c r="J263" s="11"/>
      <c r="K263" s="9"/>
      <c r="L263" s="140"/>
      <c r="M263" s="139"/>
      <c r="N263" s="204"/>
      <c r="O263" s="436"/>
      <c r="R263" s="7"/>
    </row>
    <row r="264" spans="2:16" ht="8.25" customHeight="1">
      <c r="B264" s="112"/>
      <c r="C264" s="9"/>
      <c r="D264" s="1"/>
      <c r="E264" s="118"/>
      <c r="F264" s="118"/>
      <c r="G264" s="117"/>
      <c r="H264" s="12"/>
      <c r="I264" s="3"/>
      <c r="J264" s="102"/>
      <c r="K264" s="1"/>
      <c r="L264" s="118"/>
      <c r="M264" s="524"/>
      <c r="N264" s="524"/>
      <c r="O264" s="524"/>
      <c r="P264" s="447"/>
    </row>
    <row r="265" spans="2:39" s="6" customFormat="1" ht="12.75">
      <c r="B265" s="8" t="s">
        <v>201</v>
      </c>
      <c r="C265" s="204"/>
      <c r="D265" s="204"/>
      <c r="E265" s="658"/>
      <c r="F265" s="658"/>
      <c r="G265" s="204" t="s">
        <v>37</v>
      </c>
      <c r="H265" s="244"/>
      <c r="I265" s="244"/>
      <c r="J265" s="11"/>
      <c r="K265" s="9"/>
      <c r="L265" s="9"/>
      <c r="M265" s="204"/>
      <c r="N265" s="204"/>
      <c r="O265" s="435"/>
      <c r="AL265" s="9"/>
      <c r="AM265" s="9"/>
    </row>
    <row r="266" spans="2:16" ht="8.25" customHeight="1">
      <c r="B266" s="112"/>
      <c r="C266" s="9"/>
      <c r="D266" s="1"/>
      <c r="E266" s="118"/>
      <c r="F266" s="118"/>
      <c r="G266" s="117"/>
      <c r="H266" s="12"/>
      <c r="I266" s="3"/>
      <c r="J266" s="102"/>
      <c r="K266" s="1"/>
      <c r="L266" s="118"/>
      <c r="M266" s="524"/>
      <c r="N266" s="524"/>
      <c r="O266" s="524"/>
      <c r="P266" s="447"/>
    </row>
    <row r="267" spans="2:39" s="6" customFormat="1" ht="13.8" customHeight="1">
      <c r="B267" s="8" t="s">
        <v>202</v>
      </c>
      <c r="C267" s="204"/>
      <c r="D267" s="204"/>
      <c r="E267" s="658"/>
      <c r="F267" s="658"/>
      <c r="G267" s="658"/>
      <c r="H267" s="658"/>
      <c r="I267" s="658"/>
      <c r="J267" s="11"/>
      <c r="K267" s="9"/>
      <c r="L267" s="9"/>
      <c r="M267" s="204"/>
      <c r="N267" s="204"/>
      <c r="O267" s="435"/>
      <c r="P267" s="210"/>
      <c r="Q267" s="210"/>
      <c r="AL267" s="9"/>
      <c r="AM267" s="9"/>
    </row>
    <row r="268" spans="1:15" ht="7.8" customHeight="1" thickBot="1">
      <c r="A268" s="108"/>
      <c r="B268" s="595"/>
      <c r="C268" s="596"/>
      <c r="D268" s="596"/>
      <c r="E268" s="596"/>
      <c r="F268" s="596"/>
      <c r="G268" s="596"/>
      <c r="H268" s="596"/>
      <c r="I268" s="596"/>
      <c r="J268" s="597"/>
      <c r="K268" s="1"/>
      <c r="L268" s="140"/>
      <c r="M268" s="525"/>
      <c r="N268" s="525"/>
      <c r="O268" s="525"/>
    </row>
    <row r="269" spans="2:39" s="9" customFormat="1" ht="6.6" customHeight="1">
      <c r="B269" s="42"/>
      <c r="C269" s="38"/>
      <c r="D269" s="40"/>
      <c r="E269" s="40"/>
      <c r="F269" s="40"/>
      <c r="G269" s="40"/>
      <c r="H269" s="40"/>
      <c r="I269" s="40"/>
      <c r="J269" s="41"/>
      <c r="M269" s="97"/>
      <c r="N269" s="204"/>
      <c r="O269" s="204"/>
      <c r="P269" s="61"/>
      <c r="Q269" s="61"/>
      <c r="R269" s="392"/>
      <c r="S269" s="61"/>
      <c r="T269" s="61"/>
      <c r="U269" s="61"/>
      <c r="V269" s="61"/>
      <c r="W269" s="61"/>
      <c r="X269" s="61"/>
      <c r="Y269" s="61"/>
      <c r="Z269" s="61"/>
      <c r="AA269" s="61"/>
      <c r="AB269" s="61"/>
      <c r="AC269" s="61"/>
      <c r="AD269" s="61"/>
      <c r="AE269" s="61"/>
      <c r="AF269" s="61"/>
      <c r="AG269" s="61"/>
      <c r="AH269" s="61"/>
      <c r="AI269" s="61"/>
      <c r="AJ269" s="61"/>
      <c r="AK269" s="61"/>
      <c r="AL269" s="61"/>
      <c r="AM269" s="61"/>
    </row>
    <row r="270" spans="2:39" ht="12.75">
      <c r="B270" s="611" t="s">
        <v>203</v>
      </c>
      <c r="C270" s="665"/>
      <c r="D270" s="665"/>
      <c r="E270" s="665"/>
      <c r="F270" s="665"/>
      <c r="G270" s="140"/>
      <c r="H270" s="140"/>
      <c r="I270" s="140"/>
      <c r="J270" s="11"/>
      <c r="K270" s="9"/>
      <c r="L270" s="140"/>
      <c r="M270" s="140"/>
      <c r="N270" s="140"/>
      <c r="O270" s="140"/>
      <c r="P270" s="61"/>
      <c r="Q270" s="61"/>
      <c r="R270" s="392"/>
      <c r="S270" s="61"/>
      <c r="T270" s="61"/>
      <c r="U270" s="61"/>
      <c r="V270" s="61"/>
      <c r="W270" s="61"/>
      <c r="X270" s="61"/>
      <c r="Y270" s="61"/>
      <c r="Z270" s="61"/>
      <c r="AA270" s="61"/>
      <c r="AB270" s="61"/>
      <c r="AC270" s="61"/>
      <c r="AD270" s="61"/>
      <c r="AE270" s="61"/>
      <c r="AF270" s="61"/>
      <c r="AG270" s="61"/>
      <c r="AH270" s="61"/>
      <c r="AI270" s="61"/>
      <c r="AJ270" s="61"/>
      <c r="AK270" s="61"/>
      <c r="AL270" s="61"/>
      <c r="AM270" s="61"/>
    </row>
    <row r="271" spans="2:18" ht="6.6" customHeight="1">
      <c r="B271" s="8"/>
      <c r="C271" s="242"/>
      <c r="D271" s="204"/>
      <c r="E271" s="243"/>
      <c r="F271" s="243"/>
      <c r="G271" s="204"/>
      <c r="H271" s="204"/>
      <c r="I271" s="204"/>
      <c r="J271" s="11"/>
      <c r="K271" s="9"/>
      <c r="L271" s="9"/>
      <c r="M271" s="242"/>
      <c r="N271" s="204"/>
      <c r="O271" s="243"/>
      <c r="R271" s="7"/>
    </row>
    <row r="272" spans="2:39" s="61" customFormat="1" ht="13.8">
      <c r="B272" s="108" t="s">
        <v>204</v>
      </c>
      <c r="C272" s="139"/>
      <c r="D272" s="250"/>
      <c r="E272" s="659"/>
      <c r="F272" s="659"/>
      <c r="G272" s="204" t="s">
        <v>205</v>
      </c>
      <c r="H272" s="660" t="str">
        <f>IF(E272="","",IF(ISBLANK(E272),0,(MIN(1400*E274,10*E272))))</f>
        <v/>
      </c>
      <c r="I272" s="661"/>
      <c r="J272" s="65"/>
      <c r="K272" s="62"/>
      <c r="L272" s="140"/>
      <c r="M272" s="139"/>
      <c r="N272" s="250"/>
      <c r="O272" s="436"/>
      <c r="P272" s="86"/>
      <c r="Q272" s="12"/>
      <c r="R272" s="7"/>
      <c r="S272" s="12"/>
      <c r="T272" s="12"/>
      <c r="U272" s="12"/>
      <c r="V272" s="12"/>
      <c r="W272" s="12"/>
      <c r="X272" s="12"/>
      <c r="Y272" s="12"/>
      <c r="Z272" s="12"/>
      <c r="AA272" s="12"/>
      <c r="AB272" s="12"/>
      <c r="AC272" s="12"/>
      <c r="AD272" s="12"/>
      <c r="AE272" s="12"/>
      <c r="AF272" s="12"/>
      <c r="AG272" s="12"/>
      <c r="AH272" s="12"/>
      <c r="AI272" s="12"/>
      <c r="AJ272" s="12"/>
      <c r="AK272" s="12"/>
      <c r="AL272" s="12"/>
      <c r="AM272" s="12"/>
    </row>
    <row r="273" spans="2:16" ht="8.25" customHeight="1">
      <c r="B273" s="112"/>
      <c r="C273" s="9"/>
      <c r="D273" s="1"/>
      <c r="E273" s="118"/>
      <c r="F273" s="118"/>
      <c r="G273" s="117"/>
      <c r="H273" s="12"/>
      <c r="I273" s="3"/>
      <c r="J273" s="102"/>
      <c r="K273" s="1"/>
      <c r="L273" s="118"/>
      <c r="M273" s="524"/>
      <c r="N273" s="524"/>
      <c r="O273" s="524"/>
      <c r="P273" s="447"/>
    </row>
    <row r="274" spans="2:39" s="61" customFormat="1" ht="12.75">
      <c r="B274" s="8" t="s">
        <v>201</v>
      </c>
      <c r="C274" s="204"/>
      <c r="D274" s="250"/>
      <c r="E274" s="658"/>
      <c r="F274" s="658"/>
      <c r="G274" s="204" t="s">
        <v>206</v>
      </c>
      <c r="H274" s="251"/>
      <c r="I274" s="251"/>
      <c r="J274" s="65"/>
      <c r="K274" s="62"/>
      <c r="L274" s="9"/>
      <c r="M274" s="204"/>
      <c r="N274" s="250"/>
      <c r="O274" s="435"/>
      <c r="P274" s="6"/>
      <c r="Q274" s="9"/>
      <c r="R274" s="7"/>
      <c r="S274" s="6"/>
      <c r="T274" s="6"/>
      <c r="U274" s="6"/>
      <c r="V274" s="6"/>
      <c r="W274" s="6"/>
      <c r="X274" s="6"/>
      <c r="Y274" s="6"/>
      <c r="Z274" s="6"/>
      <c r="AA274" s="6"/>
      <c r="AB274" s="6"/>
      <c r="AC274" s="6"/>
      <c r="AD274" s="6"/>
      <c r="AE274" s="6"/>
      <c r="AF274" s="6"/>
      <c r="AG274" s="6"/>
      <c r="AH274" s="6"/>
      <c r="AI274" s="6"/>
      <c r="AJ274" s="6"/>
      <c r="AK274" s="6"/>
      <c r="AL274" s="6"/>
      <c r="AM274" s="6"/>
    </row>
    <row r="275" spans="2:16" ht="8.25" customHeight="1">
      <c r="B275" s="112"/>
      <c r="C275" s="9"/>
      <c r="D275" s="1"/>
      <c r="E275" s="118"/>
      <c r="F275" s="118"/>
      <c r="G275" s="117"/>
      <c r="H275" s="12"/>
      <c r="I275" s="3"/>
      <c r="J275" s="102"/>
      <c r="K275" s="1"/>
      <c r="L275" s="118"/>
      <c r="M275" s="524"/>
      <c r="N275" s="524"/>
      <c r="O275" s="524"/>
      <c r="P275" s="447"/>
    </row>
    <row r="276" spans="2:39" ht="12.75">
      <c r="B276" s="611" t="s">
        <v>207</v>
      </c>
      <c r="C276" s="665"/>
      <c r="D276" s="665"/>
      <c r="E276" s="665"/>
      <c r="F276" s="665"/>
      <c r="G276" s="140"/>
      <c r="H276" s="140"/>
      <c r="I276" s="140"/>
      <c r="J276" s="11"/>
      <c r="K276" s="9"/>
      <c r="L276" s="140"/>
      <c r="M276" s="140"/>
      <c r="N276" s="140"/>
      <c r="O276" s="140"/>
      <c r="P276" s="6"/>
      <c r="Q276" s="6"/>
      <c r="R276" s="7"/>
      <c r="S276" s="6"/>
      <c r="T276" s="6"/>
      <c r="U276" s="6"/>
      <c r="V276" s="6"/>
      <c r="W276" s="6"/>
      <c r="X276" s="6"/>
      <c r="Y276" s="6"/>
      <c r="Z276" s="6"/>
      <c r="AA276" s="6"/>
      <c r="AB276" s="6"/>
      <c r="AC276" s="6"/>
      <c r="AD276" s="6"/>
      <c r="AE276" s="6"/>
      <c r="AF276" s="6"/>
      <c r="AG276" s="6"/>
      <c r="AH276" s="6"/>
      <c r="AI276" s="6"/>
      <c r="AJ276" s="6"/>
      <c r="AK276" s="6"/>
      <c r="AL276" s="6"/>
      <c r="AM276" s="6"/>
    </row>
    <row r="277" spans="2:16" ht="8.25" customHeight="1">
      <c r="B277" s="112"/>
      <c r="C277" s="9"/>
      <c r="D277" s="1"/>
      <c r="E277" s="118"/>
      <c r="F277" s="118"/>
      <c r="G277" s="117"/>
      <c r="H277" s="12"/>
      <c r="I277" s="3"/>
      <c r="J277" s="102"/>
      <c r="K277" s="1"/>
      <c r="L277" s="118"/>
      <c r="M277" s="524"/>
      <c r="N277" s="524"/>
      <c r="O277" s="524"/>
      <c r="P277" s="447"/>
    </row>
    <row r="278" spans="2:39" s="6" customFormat="1" ht="12.75">
      <c r="B278" s="108" t="s">
        <v>212</v>
      </c>
      <c r="C278" s="139"/>
      <c r="D278" s="204"/>
      <c r="E278" s="659"/>
      <c r="F278" s="659"/>
      <c r="G278" s="57" t="s">
        <v>208</v>
      </c>
      <c r="H278" s="660" t="str">
        <f>IF(E278="","",IF(ISBLANK(E278),0,8*E278))</f>
        <v/>
      </c>
      <c r="I278" s="661"/>
      <c r="J278" s="11"/>
      <c r="K278" s="9"/>
      <c r="L278" s="140"/>
      <c r="M278" s="139"/>
      <c r="N278" s="204"/>
      <c r="O278" s="436"/>
      <c r="P278" s="12"/>
      <c r="Q278" s="12"/>
      <c r="R278" s="7"/>
      <c r="S278" s="12"/>
      <c r="T278" s="12"/>
      <c r="U278" s="12"/>
      <c r="V278" s="12"/>
      <c r="W278" s="12"/>
      <c r="X278" s="12"/>
      <c r="Y278" s="12"/>
      <c r="Z278" s="12"/>
      <c r="AA278" s="12"/>
      <c r="AB278" s="12"/>
      <c r="AC278" s="12"/>
      <c r="AD278" s="12"/>
      <c r="AE278" s="12"/>
      <c r="AF278" s="12"/>
      <c r="AG278" s="12"/>
      <c r="AH278" s="12"/>
      <c r="AI278" s="12"/>
      <c r="AJ278" s="12"/>
      <c r="AK278" s="12"/>
      <c r="AL278" s="12"/>
      <c r="AM278" s="12"/>
    </row>
    <row r="279" spans="2:16" ht="8.25" customHeight="1">
      <c r="B279" s="112"/>
      <c r="C279" s="9"/>
      <c r="D279" s="1"/>
      <c r="E279" s="118"/>
      <c r="F279" s="118"/>
      <c r="G279" s="117"/>
      <c r="H279" s="12"/>
      <c r="I279" s="3"/>
      <c r="J279" s="102"/>
      <c r="K279" s="1"/>
      <c r="L279" s="118"/>
      <c r="M279" s="524"/>
      <c r="N279" s="524"/>
      <c r="O279" s="524"/>
      <c r="P279" s="447"/>
    </row>
    <row r="280" spans="2:39" s="6" customFormat="1" ht="12.75">
      <c r="B280" s="8" t="s">
        <v>201</v>
      </c>
      <c r="C280" s="204"/>
      <c r="D280" s="204"/>
      <c r="E280" s="671"/>
      <c r="F280" s="672"/>
      <c r="G280" s="204" t="s">
        <v>206</v>
      </c>
      <c r="H280" s="244"/>
      <c r="I280" s="244"/>
      <c r="J280" s="11"/>
      <c r="K280" s="9"/>
      <c r="L280" s="9"/>
      <c r="M280" s="204"/>
      <c r="N280" s="204"/>
      <c r="O280" s="435"/>
      <c r="P280" s="12"/>
      <c r="Q280" s="12"/>
      <c r="R280" s="7"/>
      <c r="S280" s="12"/>
      <c r="T280" s="12"/>
      <c r="U280" s="12"/>
      <c r="V280" s="12"/>
      <c r="W280" s="12"/>
      <c r="X280" s="12"/>
      <c r="Y280" s="12"/>
      <c r="Z280" s="12"/>
      <c r="AA280" s="12"/>
      <c r="AB280" s="12"/>
      <c r="AC280" s="12"/>
      <c r="AD280" s="12"/>
      <c r="AE280" s="12"/>
      <c r="AF280" s="12"/>
      <c r="AG280" s="12"/>
      <c r="AH280" s="12"/>
      <c r="AI280" s="12"/>
      <c r="AJ280" s="12"/>
      <c r="AK280" s="12"/>
      <c r="AL280" s="12"/>
      <c r="AM280" s="12"/>
    </row>
    <row r="281" spans="2:16" ht="8.25" customHeight="1">
      <c r="B281" s="112"/>
      <c r="C281" s="9"/>
      <c r="D281" s="1"/>
      <c r="E281" s="118"/>
      <c r="F281" s="118"/>
      <c r="G281" s="117"/>
      <c r="H281" s="12"/>
      <c r="I281" s="3"/>
      <c r="J281" s="102"/>
      <c r="K281" s="1"/>
      <c r="L281" s="118"/>
      <c r="M281" s="524"/>
      <c r="N281" s="524"/>
      <c r="O281" s="524"/>
      <c r="P281" s="447"/>
    </row>
    <row r="282" spans="2:18" ht="12.75">
      <c r="B282" s="673" t="str">
        <f>IF(F70="","",IF($E$299&gt;0.3*F70,"  Nr. 6.9 Ex-RL beachten!",""))</f>
        <v/>
      </c>
      <c r="C282" s="674"/>
      <c r="D282" s="674"/>
      <c r="E282" s="674"/>
      <c r="F282" s="674"/>
      <c r="G282" s="674"/>
      <c r="H282" s="674"/>
      <c r="I282" s="674"/>
      <c r="J282" s="11"/>
      <c r="K282" s="9"/>
      <c r="L282" s="674"/>
      <c r="M282" s="674"/>
      <c r="N282" s="674"/>
      <c r="O282" s="674"/>
      <c r="R282" s="7"/>
    </row>
    <row r="283" spans="2:39" s="9" customFormat="1" ht="6.6" customHeight="1" thickBot="1">
      <c r="B283" s="246"/>
      <c r="C283" s="247"/>
      <c r="D283" s="248"/>
      <c r="E283" s="248"/>
      <c r="F283" s="248"/>
      <c r="G283" s="248"/>
      <c r="H283" s="248"/>
      <c r="I283" s="248"/>
      <c r="J283" s="249"/>
      <c r="M283" s="97"/>
      <c r="N283" s="204"/>
      <c r="O283" s="204"/>
      <c r="P283" s="12"/>
      <c r="Q283" s="12"/>
      <c r="R283" s="7"/>
      <c r="S283" s="12"/>
      <c r="T283" s="12"/>
      <c r="U283" s="12"/>
      <c r="V283" s="12"/>
      <c r="W283" s="12"/>
      <c r="X283" s="12"/>
      <c r="Y283" s="12"/>
      <c r="Z283" s="12"/>
      <c r="AA283" s="12"/>
      <c r="AB283" s="12"/>
      <c r="AC283" s="12"/>
      <c r="AD283" s="12"/>
      <c r="AE283" s="12"/>
      <c r="AF283" s="12"/>
      <c r="AG283" s="12"/>
      <c r="AH283" s="12"/>
      <c r="AI283" s="12"/>
      <c r="AJ283" s="12"/>
      <c r="AK283" s="12"/>
      <c r="AL283" s="12"/>
      <c r="AM283" s="12"/>
    </row>
    <row r="284" spans="2:39" s="9" customFormat="1" ht="12.75" hidden="1">
      <c r="B284" s="42"/>
      <c r="C284" s="38"/>
      <c r="D284" s="40"/>
      <c r="E284" s="40"/>
      <c r="F284" s="40"/>
      <c r="G284" s="40"/>
      <c r="H284" s="40"/>
      <c r="I284" s="40"/>
      <c r="J284" s="41"/>
      <c r="M284" s="97"/>
      <c r="N284" s="204"/>
      <c r="O284" s="204"/>
      <c r="P284" s="12"/>
      <c r="Q284" s="12"/>
      <c r="R284" s="7"/>
      <c r="S284" s="12"/>
      <c r="T284" s="12"/>
      <c r="U284" s="12"/>
      <c r="V284" s="12"/>
      <c r="W284" s="12"/>
      <c r="X284" s="12"/>
      <c r="Y284" s="12"/>
      <c r="Z284" s="12"/>
      <c r="AA284" s="12"/>
      <c r="AB284" s="12"/>
      <c r="AC284" s="12"/>
      <c r="AD284" s="12"/>
      <c r="AE284" s="12"/>
      <c r="AF284" s="12"/>
      <c r="AG284" s="12"/>
      <c r="AH284" s="12"/>
      <c r="AI284" s="12"/>
      <c r="AJ284" s="12"/>
      <c r="AK284" s="12"/>
      <c r="AL284" s="12"/>
      <c r="AM284" s="12"/>
    </row>
    <row r="285" spans="2:59" s="267" customFormat="1" ht="12.75" hidden="1">
      <c r="B285" s="252"/>
      <c r="C285" s="253"/>
      <c r="D285" s="254"/>
      <c r="E285" s="255"/>
      <c r="F285" s="254"/>
      <c r="G285" s="255"/>
      <c r="H285" s="255"/>
      <c r="I285" s="256"/>
      <c r="J285" s="257"/>
      <c r="K285" s="258"/>
      <c r="L285" s="258"/>
      <c r="M285" s="253"/>
      <c r="N285" s="254"/>
      <c r="O285" s="255"/>
      <c r="P285" s="12"/>
      <c r="Q285" s="12"/>
      <c r="R285" s="7"/>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row>
    <row r="286" spans="2:59" s="267" customFormat="1" ht="12.75" hidden="1">
      <c r="B286" s="252"/>
      <c r="C286" s="260" t="s">
        <v>50</v>
      </c>
      <c r="D286" s="254">
        <f>IF(H12="x",1,0)</f>
        <v>0</v>
      </c>
      <c r="E286" s="254"/>
      <c r="F286" s="254">
        <f>IF(D286=0,0,D286*H286)</f>
        <v>0</v>
      </c>
      <c r="G286" s="254"/>
      <c r="H286" s="254" t="str">
        <f>I78</f>
        <v/>
      </c>
      <c r="I286" s="256"/>
      <c r="J286" s="257"/>
      <c r="K286" s="258"/>
      <c r="L286" s="258"/>
      <c r="M286" s="260"/>
      <c r="N286" s="254"/>
      <c r="O286" s="254"/>
      <c r="P286" s="12"/>
      <c r="Q286" s="12"/>
      <c r="R286" s="7"/>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row>
    <row r="287" spans="2:59" s="267" customFormat="1" ht="12.75" hidden="1">
      <c r="B287" s="252"/>
      <c r="C287" s="253"/>
      <c r="D287" s="254"/>
      <c r="E287" s="255"/>
      <c r="F287" s="254"/>
      <c r="G287" s="255"/>
      <c r="H287" s="255"/>
      <c r="I287" s="256"/>
      <c r="J287" s="257"/>
      <c r="K287" s="258"/>
      <c r="L287" s="258"/>
      <c r="M287" s="253"/>
      <c r="N287" s="254"/>
      <c r="O287" s="255"/>
      <c r="P287" s="12"/>
      <c r="Q287" s="12"/>
      <c r="R287" s="7"/>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row>
    <row r="288" spans="2:59" s="267" customFormat="1" ht="12.75" hidden="1">
      <c r="B288" s="252"/>
      <c r="C288" s="260" t="s">
        <v>81</v>
      </c>
      <c r="D288" s="254">
        <f>IF(H15="x",1,0)</f>
        <v>0</v>
      </c>
      <c r="E288" s="254"/>
      <c r="F288" s="254">
        <f>IF(D288=0,0,D288*H288)</f>
        <v>0</v>
      </c>
      <c r="G288" s="254"/>
      <c r="H288" s="254" t="str">
        <f>I90</f>
        <v/>
      </c>
      <c r="I288" s="256"/>
      <c r="J288" s="257"/>
      <c r="K288" s="258"/>
      <c r="L288" s="258"/>
      <c r="M288" s="260"/>
      <c r="N288" s="254"/>
      <c r="O288" s="254"/>
      <c r="P288" s="12"/>
      <c r="Q288" s="12"/>
      <c r="R288" s="7"/>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row>
    <row r="289" spans="2:59" s="267" customFormat="1" ht="12.75" hidden="1">
      <c r="B289" s="252"/>
      <c r="C289" s="253"/>
      <c r="D289" s="254"/>
      <c r="E289" s="255"/>
      <c r="F289" s="254"/>
      <c r="G289" s="255"/>
      <c r="H289" s="255"/>
      <c r="I289" s="256"/>
      <c r="J289" s="257"/>
      <c r="K289" s="258"/>
      <c r="L289" s="258"/>
      <c r="M289" s="253"/>
      <c r="N289" s="254"/>
      <c r="O289" s="255"/>
      <c r="P289" s="12"/>
      <c r="Q289" s="12"/>
      <c r="R289" s="7"/>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row>
    <row r="290" spans="2:59" s="267" customFormat="1" ht="12.75" hidden="1">
      <c r="B290" s="252"/>
      <c r="C290" s="260" t="s">
        <v>135</v>
      </c>
      <c r="D290" s="254">
        <f>IF(H18="x",1,0)</f>
        <v>0</v>
      </c>
      <c r="E290" s="254"/>
      <c r="F290" s="254">
        <f>IF(D290=0,0,D290*H290)</f>
        <v>0</v>
      </c>
      <c r="G290" s="254"/>
      <c r="H290" s="254" t="str">
        <f>I92</f>
        <v/>
      </c>
      <c r="I290" s="256"/>
      <c r="J290" s="257"/>
      <c r="K290" s="258"/>
      <c r="L290" s="258"/>
      <c r="M290" s="260"/>
      <c r="N290" s="254"/>
      <c r="O290" s="254"/>
      <c r="P290" s="12"/>
      <c r="Q290" s="12"/>
      <c r="R290" s="7"/>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row>
    <row r="291" spans="2:59" s="267" customFormat="1" ht="12.75" hidden="1">
      <c r="B291" s="252"/>
      <c r="C291" s="261"/>
      <c r="D291" s="254"/>
      <c r="E291" s="262"/>
      <c r="F291" s="254"/>
      <c r="G291" s="262"/>
      <c r="H291" s="262"/>
      <c r="I291" s="256"/>
      <c r="J291" s="257"/>
      <c r="K291" s="258"/>
      <c r="L291" s="258"/>
      <c r="M291" s="261"/>
      <c r="N291" s="254"/>
      <c r="O291" s="262"/>
      <c r="P291" s="12"/>
      <c r="Q291" s="12"/>
      <c r="R291" s="7"/>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row>
    <row r="292" spans="2:59" s="267" customFormat="1" ht="12.75" hidden="1">
      <c r="B292" s="252"/>
      <c r="C292" s="260" t="s">
        <v>152</v>
      </c>
      <c r="D292" s="254">
        <f>IF(H21="x",1,0)</f>
        <v>0</v>
      </c>
      <c r="E292" s="254"/>
      <c r="F292" s="254">
        <f aca="true" t="shared" si="9" ref="F292">IF(D292=0,0,D292*H292)</f>
        <v>0</v>
      </c>
      <c r="G292" s="254"/>
      <c r="H292" s="254" t="str">
        <f>I94</f>
        <v/>
      </c>
      <c r="I292" s="256"/>
      <c r="J292" s="257"/>
      <c r="K292" s="258"/>
      <c r="L292" s="258"/>
      <c r="M292" s="260"/>
      <c r="N292" s="254"/>
      <c r="O292" s="254"/>
      <c r="S292" s="393"/>
      <c r="AN292" s="12"/>
      <c r="AO292" s="12"/>
      <c r="AP292" s="12"/>
      <c r="AQ292" s="12"/>
      <c r="AR292" s="12"/>
      <c r="AS292" s="12"/>
      <c r="AT292" s="12"/>
      <c r="AU292" s="12"/>
      <c r="AV292" s="12"/>
      <c r="AW292" s="12"/>
      <c r="AX292" s="12"/>
      <c r="AY292" s="12"/>
      <c r="AZ292" s="12"/>
      <c r="BA292" s="12"/>
      <c r="BB292" s="12"/>
      <c r="BC292" s="12"/>
      <c r="BD292" s="12"/>
      <c r="BE292" s="12"/>
      <c r="BF292" s="12"/>
      <c r="BG292" s="12"/>
    </row>
    <row r="293" spans="2:51" s="267" customFormat="1" ht="12.75" hidden="1">
      <c r="B293" s="252"/>
      <c r="C293" s="261"/>
      <c r="D293" s="254"/>
      <c r="E293" s="262"/>
      <c r="F293" s="254"/>
      <c r="G293" s="262"/>
      <c r="H293" s="262"/>
      <c r="I293" s="256"/>
      <c r="J293" s="257"/>
      <c r="K293" s="258"/>
      <c r="L293" s="258"/>
      <c r="M293" s="261"/>
      <c r="N293" s="254"/>
      <c r="O293" s="262"/>
      <c r="S293" s="393"/>
      <c r="AN293" s="12"/>
      <c r="AO293" s="12"/>
      <c r="AP293" s="12"/>
      <c r="AQ293" s="12"/>
      <c r="AR293" s="12"/>
      <c r="AS293" s="12"/>
      <c r="AT293" s="12"/>
      <c r="AU293" s="12"/>
      <c r="AV293" s="12"/>
      <c r="AW293" s="12"/>
      <c r="AX293" s="12"/>
      <c r="AY293" s="12"/>
    </row>
    <row r="294" spans="2:19" s="267" customFormat="1" ht="12.75" hidden="1">
      <c r="B294" s="252"/>
      <c r="C294" s="260" t="s">
        <v>136</v>
      </c>
      <c r="D294" s="254">
        <f>IF(H24="x",1,0)</f>
        <v>0</v>
      </c>
      <c r="E294" s="254"/>
      <c r="F294" s="254">
        <f>IF(D294=0,0,D294*H294)</f>
        <v>0</v>
      </c>
      <c r="G294" s="254"/>
      <c r="H294" s="254" t="str">
        <f>I113</f>
        <v/>
      </c>
      <c r="I294" s="256"/>
      <c r="J294" s="257"/>
      <c r="K294" s="258"/>
      <c r="L294" s="258"/>
      <c r="M294" s="260"/>
      <c r="N294" s="254"/>
      <c r="O294" s="254"/>
      <c r="S294" s="393"/>
    </row>
    <row r="295" spans="2:19" s="267" customFormat="1" ht="12.75" hidden="1">
      <c r="B295" s="252"/>
      <c r="C295" s="260"/>
      <c r="D295" s="254"/>
      <c r="E295" s="255"/>
      <c r="F295" s="254"/>
      <c r="G295" s="255"/>
      <c r="H295" s="255"/>
      <c r="I295" s="256"/>
      <c r="J295" s="257"/>
      <c r="K295" s="258"/>
      <c r="L295" s="258"/>
      <c r="M295" s="260"/>
      <c r="N295" s="254"/>
      <c r="O295" s="255"/>
      <c r="S295" s="393"/>
    </row>
    <row r="296" spans="2:19" s="267" customFormat="1" ht="12.75" hidden="1">
      <c r="B296" s="252"/>
      <c r="C296" s="260" t="s">
        <v>137</v>
      </c>
      <c r="D296" s="254">
        <f>IF(H27="x",1,0)</f>
        <v>0</v>
      </c>
      <c r="E296" s="254"/>
      <c r="F296" s="254">
        <f>IF(D296=0,0,D296*H296)</f>
        <v>0</v>
      </c>
      <c r="G296" s="254"/>
      <c r="H296" s="254" t="str">
        <f>I117</f>
        <v/>
      </c>
      <c r="I296" s="256"/>
      <c r="J296" s="257"/>
      <c r="K296" s="258"/>
      <c r="L296" s="258"/>
      <c r="M296" s="260"/>
      <c r="N296" s="254"/>
      <c r="O296" s="254"/>
      <c r="S296" s="393"/>
    </row>
    <row r="297" spans="2:19" s="267" customFormat="1" ht="12.75" hidden="1">
      <c r="B297" s="252"/>
      <c r="C297" s="253"/>
      <c r="D297" s="254"/>
      <c r="E297" s="263"/>
      <c r="F297" s="254"/>
      <c r="G297" s="263"/>
      <c r="H297" s="263"/>
      <c r="I297" s="256"/>
      <c r="J297" s="257"/>
      <c r="K297" s="258"/>
      <c r="L297" s="258"/>
      <c r="M297" s="253"/>
      <c r="N297" s="254"/>
      <c r="O297" s="263"/>
      <c r="S297" s="393"/>
    </row>
    <row r="298" spans="2:19" s="267" customFormat="1" ht="12.75" hidden="1">
      <c r="B298" s="252"/>
      <c r="C298" s="260" t="s">
        <v>30</v>
      </c>
      <c r="D298" s="254">
        <f>IF(H29="x",1,0)</f>
        <v>0</v>
      </c>
      <c r="E298" s="254"/>
      <c r="F298" s="254">
        <f>IF(D298=0,0,D298*H298)</f>
        <v>0</v>
      </c>
      <c r="G298" s="254"/>
      <c r="H298" s="254" t="str">
        <f>I121</f>
        <v/>
      </c>
      <c r="I298" s="256"/>
      <c r="J298" s="257"/>
      <c r="K298" s="258"/>
      <c r="L298" s="258"/>
      <c r="M298" s="260"/>
      <c r="N298" s="254"/>
      <c r="O298" s="254"/>
      <c r="S298" s="393"/>
    </row>
    <row r="299" spans="2:19" s="267" customFormat="1" ht="12.75" hidden="1">
      <c r="B299" s="252"/>
      <c r="C299" s="264"/>
      <c r="D299" s="254"/>
      <c r="E299" s="263"/>
      <c r="F299" s="254"/>
      <c r="G299" s="263"/>
      <c r="H299" s="263"/>
      <c r="I299" s="256"/>
      <c r="J299" s="257"/>
      <c r="K299" s="258"/>
      <c r="L299" s="258"/>
      <c r="M299" s="264"/>
      <c r="N299" s="254"/>
      <c r="O299" s="263"/>
      <c r="S299" s="393"/>
    </row>
    <row r="300" spans="2:19" s="267" customFormat="1" ht="12.75" hidden="1">
      <c r="B300" s="252"/>
      <c r="C300" s="260" t="s">
        <v>31</v>
      </c>
      <c r="D300" s="254">
        <f>IF(H31="x",1,0)</f>
        <v>0</v>
      </c>
      <c r="E300" s="254"/>
      <c r="F300" s="254">
        <f>IF(D300=0,0,D300*H300)</f>
        <v>0</v>
      </c>
      <c r="G300" s="254"/>
      <c r="H300" s="254" t="str">
        <f>I123</f>
        <v/>
      </c>
      <c r="I300" s="256"/>
      <c r="J300" s="257"/>
      <c r="K300" s="258"/>
      <c r="L300" s="258"/>
      <c r="M300" s="260"/>
      <c r="N300" s="254"/>
      <c r="O300" s="254"/>
      <c r="S300" s="393"/>
    </row>
    <row r="301" spans="2:19" s="267" customFormat="1" ht="12.75" hidden="1">
      <c r="B301" s="252"/>
      <c r="C301" s="264"/>
      <c r="D301" s="254"/>
      <c r="E301" s="263"/>
      <c r="F301" s="254"/>
      <c r="G301" s="263"/>
      <c r="H301" s="263"/>
      <c r="I301" s="256"/>
      <c r="J301" s="257"/>
      <c r="K301" s="258"/>
      <c r="L301" s="258"/>
      <c r="M301" s="264"/>
      <c r="N301" s="254"/>
      <c r="O301" s="263"/>
      <c r="S301" s="393"/>
    </row>
    <row r="302" spans="2:19" s="267" customFormat="1" ht="12.75" hidden="1">
      <c r="B302" s="252"/>
      <c r="C302" s="260" t="s">
        <v>149</v>
      </c>
      <c r="D302" s="254">
        <f>IF(H33="x",1,0)</f>
        <v>0</v>
      </c>
      <c r="E302" s="254"/>
      <c r="F302" s="254">
        <f>IF(D302=0,0,D302*H302)</f>
        <v>0</v>
      </c>
      <c r="G302" s="254"/>
      <c r="H302" s="254" t="str">
        <f>I125</f>
        <v/>
      </c>
      <c r="I302" s="256"/>
      <c r="J302" s="257"/>
      <c r="K302" s="258"/>
      <c r="L302" s="258"/>
      <c r="M302" s="260"/>
      <c r="N302" s="254"/>
      <c r="O302" s="254"/>
      <c r="S302" s="393"/>
    </row>
    <row r="303" spans="2:19" s="267" customFormat="1" ht="12.75" hidden="1">
      <c r="B303" s="252"/>
      <c r="C303" s="253"/>
      <c r="D303" s="254"/>
      <c r="E303" s="253"/>
      <c r="F303" s="254"/>
      <c r="G303" s="253"/>
      <c r="H303" s="253"/>
      <c r="I303" s="256"/>
      <c r="J303" s="257"/>
      <c r="K303" s="258"/>
      <c r="L303" s="258"/>
      <c r="M303" s="253"/>
      <c r="N303" s="254"/>
      <c r="O303" s="253"/>
      <c r="S303" s="393"/>
    </row>
    <row r="304" spans="2:19" s="267" customFormat="1" ht="12.75" hidden="1">
      <c r="B304" s="252"/>
      <c r="C304" s="260" t="s">
        <v>156</v>
      </c>
      <c r="D304" s="254">
        <f>IF(H35="x",1,0)</f>
        <v>0</v>
      </c>
      <c r="E304" s="254"/>
      <c r="F304" s="254">
        <f>IF(D304=0,0,D304*H304)</f>
        <v>0</v>
      </c>
      <c r="G304" s="254"/>
      <c r="H304" s="254" t="str">
        <f>I130</f>
        <v/>
      </c>
      <c r="I304" s="256"/>
      <c r="J304" s="257"/>
      <c r="K304" s="258"/>
      <c r="L304" s="258"/>
      <c r="M304" s="260"/>
      <c r="N304" s="254"/>
      <c r="O304" s="254"/>
      <c r="S304" s="393"/>
    </row>
    <row r="305" spans="2:19" s="267" customFormat="1" ht="12.75" hidden="1">
      <c r="B305" s="252"/>
      <c r="C305" s="265"/>
      <c r="D305" s="254"/>
      <c r="E305" s="265"/>
      <c r="F305" s="254"/>
      <c r="G305" s="265"/>
      <c r="H305" s="265"/>
      <c r="I305" s="256"/>
      <c r="J305" s="257"/>
      <c r="K305" s="258"/>
      <c r="L305" s="258"/>
      <c r="M305" s="265"/>
      <c r="N305" s="254"/>
      <c r="O305" s="265"/>
      <c r="S305" s="393"/>
    </row>
    <row r="306" spans="2:19" s="267" customFormat="1" ht="12.75" hidden="1">
      <c r="B306" s="252"/>
      <c r="C306" s="260" t="s">
        <v>138</v>
      </c>
      <c r="D306" s="254">
        <f>IF(H37="x",1,0)</f>
        <v>0</v>
      </c>
      <c r="E306" s="265"/>
      <c r="F306" s="254">
        <f>IF(D306=0,0,D306*H306)</f>
        <v>0</v>
      </c>
      <c r="G306" s="265"/>
      <c r="H306" s="266">
        <f>I141</f>
        <v>0</v>
      </c>
      <c r="I306" s="256"/>
      <c r="J306" s="257"/>
      <c r="K306" s="258"/>
      <c r="L306" s="258"/>
      <c r="M306" s="260"/>
      <c r="N306" s="254"/>
      <c r="O306" s="265"/>
      <c r="S306" s="393"/>
    </row>
    <row r="307" spans="2:19" s="267" customFormat="1" ht="12.75" hidden="1">
      <c r="B307" s="252"/>
      <c r="C307" s="265"/>
      <c r="D307" s="254"/>
      <c r="E307" s="265"/>
      <c r="F307" s="254"/>
      <c r="G307" s="265"/>
      <c r="H307" s="265"/>
      <c r="I307" s="256"/>
      <c r="J307" s="257"/>
      <c r="K307" s="258"/>
      <c r="L307" s="258"/>
      <c r="M307" s="265"/>
      <c r="N307" s="254"/>
      <c r="O307" s="265"/>
      <c r="S307" s="393"/>
    </row>
    <row r="308" spans="2:19" s="267" customFormat="1" ht="12.75" hidden="1">
      <c r="B308" s="252"/>
      <c r="C308" s="260" t="s">
        <v>139</v>
      </c>
      <c r="D308" s="254">
        <f>IF(H45="x",1,0)</f>
        <v>0</v>
      </c>
      <c r="E308" s="254"/>
      <c r="F308" s="254">
        <f>IF(D308=0,0,D308*H308)</f>
        <v>0</v>
      </c>
      <c r="G308" s="254"/>
      <c r="H308" s="254" t="str">
        <f>H216</f>
        <v/>
      </c>
      <c r="I308" s="256"/>
      <c r="J308" s="257"/>
      <c r="K308" s="258"/>
      <c r="L308" s="258"/>
      <c r="M308" s="260"/>
      <c r="N308" s="254"/>
      <c r="O308" s="254"/>
      <c r="S308" s="393"/>
    </row>
    <row r="309" spans="2:19" s="267" customFormat="1" ht="12.75" hidden="1">
      <c r="B309" s="252"/>
      <c r="C309" s="264"/>
      <c r="D309" s="254"/>
      <c r="E309" s="263"/>
      <c r="F309" s="254"/>
      <c r="G309" s="263"/>
      <c r="H309" s="254"/>
      <c r="I309" s="256"/>
      <c r="J309" s="257"/>
      <c r="K309" s="258"/>
      <c r="L309" s="258"/>
      <c r="M309" s="264"/>
      <c r="N309" s="254"/>
      <c r="O309" s="263"/>
      <c r="S309" s="393"/>
    </row>
    <row r="310" spans="2:19" s="267" customFormat="1" ht="12.75" hidden="1">
      <c r="B310" s="252"/>
      <c r="C310" s="260" t="s">
        <v>140</v>
      </c>
      <c r="D310" s="254">
        <f>IF(H48="x",1,0)</f>
        <v>0</v>
      </c>
      <c r="E310" s="254"/>
      <c r="F310" s="254">
        <f>IF(D310=0,0,D310*H310)</f>
        <v>0</v>
      </c>
      <c r="G310" s="254"/>
      <c r="H310" s="254">
        <f>H250</f>
        <v>0</v>
      </c>
      <c r="I310" s="256"/>
      <c r="J310" s="257"/>
      <c r="K310" s="258"/>
      <c r="L310" s="258"/>
      <c r="M310" s="260"/>
      <c r="N310" s="254"/>
      <c r="O310" s="254"/>
      <c r="S310" s="393"/>
    </row>
    <row r="311" spans="2:19" s="267" customFormat="1" ht="12.75" hidden="1">
      <c r="B311" s="252"/>
      <c r="C311" s="260"/>
      <c r="D311" s="254"/>
      <c r="F311" s="254"/>
      <c r="I311" s="256"/>
      <c r="J311" s="257"/>
      <c r="K311" s="258"/>
      <c r="L311" s="258"/>
      <c r="M311" s="260"/>
      <c r="N311" s="254"/>
      <c r="S311" s="393"/>
    </row>
    <row r="312" spans="2:19" s="267" customFormat="1" ht="12.75" hidden="1">
      <c r="B312" s="252"/>
      <c r="C312" s="260" t="s">
        <v>141</v>
      </c>
      <c r="D312" s="254">
        <f>IF(H48="x",1,0)</f>
        <v>0</v>
      </c>
      <c r="E312" s="254"/>
      <c r="F312" s="254">
        <f>IF(D312=0,0,D312*H312)</f>
        <v>0</v>
      </c>
      <c r="G312" s="254"/>
      <c r="H312" s="254">
        <f>H252</f>
        <v>0</v>
      </c>
      <c r="I312" s="256"/>
      <c r="J312" s="257"/>
      <c r="K312" s="258"/>
      <c r="L312" s="258"/>
      <c r="M312" s="260"/>
      <c r="N312" s="254"/>
      <c r="O312" s="254"/>
      <c r="S312" s="393"/>
    </row>
    <row r="313" spans="2:19" s="267" customFormat="1" ht="12.75" hidden="1">
      <c r="B313" s="252"/>
      <c r="C313" s="260"/>
      <c r="D313" s="254"/>
      <c r="E313" s="254"/>
      <c r="F313" s="254"/>
      <c r="G313" s="254"/>
      <c r="H313" s="254"/>
      <c r="I313" s="256"/>
      <c r="J313" s="257"/>
      <c r="K313" s="258"/>
      <c r="L313" s="258"/>
      <c r="M313" s="260"/>
      <c r="N313" s="254"/>
      <c r="O313" s="254"/>
      <c r="S313" s="393"/>
    </row>
    <row r="314" spans="2:19" s="267" customFormat="1" ht="12.75" hidden="1">
      <c r="B314" s="252"/>
      <c r="C314" s="260" t="s">
        <v>210</v>
      </c>
      <c r="D314" s="254">
        <f>IF(H52="x",1,0)</f>
        <v>0</v>
      </c>
      <c r="E314" s="254"/>
      <c r="F314" s="254">
        <f>IF(D314=0,0,D314*H314)</f>
        <v>0</v>
      </c>
      <c r="G314" s="254"/>
      <c r="H314" s="254">
        <f>IF(H261="",0,IF(H261&gt;0,H261,0))</f>
        <v>0</v>
      </c>
      <c r="I314" s="256"/>
      <c r="J314" s="257"/>
      <c r="K314" s="258"/>
      <c r="L314" s="258"/>
      <c r="M314" s="260"/>
      <c r="N314" s="254"/>
      <c r="O314" s="254"/>
      <c r="S314" s="393"/>
    </row>
    <row r="315" spans="2:19" s="267" customFormat="1" ht="12.75" hidden="1">
      <c r="B315" s="252"/>
      <c r="C315" s="260"/>
      <c r="D315" s="254"/>
      <c r="E315" s="254"/>
      <c r="F315" s="254"/>
      <c r="G315" s="254"/>
      <c r="H315" s="254"/>
      <c r="I315" s="256"/>
      <c r="J315" s="257"/>
      <c r="K315" s="258"/>
      <c r="L315" s="258"/>
      <c r="M315" s="260"/>
      <c r="N315" s="254"/>
      <c r="O315" s="254"/>
      <c r="S315" s="393"/>
    </row>
    <row r="316" spans="2:19" s="267" customFormat="1" ht="12.75" hidden="1">
      <c r="B316" s="252"/>
      <c r="C316" s="260" t="s">
        <v>210</v>
      </c>
      <c r="D316" s="254">
        <f>D314</f>
        <v>0</v>
      </c>
      <c r="E316" s="254"/>
      <c r="F316" s="254">
        <f>IF(D316=0,0,D316*H316)</f>
        <v>0</v>
      </c>
      <c r="G316" s="254"/>
      <c r="H316" s="254">
        <f>IF(H272="",0,IF(H272&gt;0,H272,0))</f>
        <v>0</v>
      </c>
      <c r="I316" s="256"/>
      <c r="J316" s="257"/>
      <c r="K316" s="258"/>
      <c r="L316" s="258"/>
      <c r="M316" s="260"/>
      <c r="N316" s="254"/>
      <c r="O316" s="254"/>
      <c r="S316" s="393"/>
    </row>
    <row r="317" spans="2:19" s="267" customFormat="1" ht="12.75" hidden="1">
      <c r="B317" s="252"/>
      <c r="C317" s="260"/>
      <c r="D317" s="254"/>
      <c r="E317" s="254"/>
      <c r="F317" s="254"/>
      <c r="G317" s="254"/>
      <c r="H317" s="254"/>
      <c r="I317" s="256"/>
      <c r="J317" s="257"/>
      <c r="K317" s="258"/>
      <c r="L317" s="258"/>
      <c r="M317" s="260"/>
      <c r="N317" s="254"/>
      <c r="O317" s="254"/>
      <c r="S317" s="393"/>
    </row>
    <row r="318" spans="2:19" s="267" customFormat="1" ht="12.75" hidden="1">
      <c r="B318" s="252"/>
      <c r="C318" s="260" t="s">
        <v>210</v>
      </c>
      <c r="D318" s="254">
        <f>D316</f>
        <v>0</v>
      </c>
      <c r="E318" s="254"/>
      <c r="F318" s="254">
        <f>IF(D318=0,0,D318*H318)</f>
        <v>0</v>
      </c>
      <c r="G318" s="254"/>
      <c r="H318" s="254">
        <f>IF(H278="",0,IF(H278&gt;0,H278,0))</f>
        <v>0</v>
      </c>
      <c r="I318" s="256"/>
      <c r="J318" s="257"/>
      <c r="K318" s="258"/>
      <c r="L318" s="258"/>
      <c r="M318" s="260"/>
      <c r="N318" s="254"/>
      <c r="O318" s="254"/>
      <c r="S318" s="393"/>
    </row>
    <row r="319" spans="2:19" s="267" customFormat="1" ht="6.6" customHeight="1">
      <c r="B319" s="252"/>
      <c r="H319" s="268"/>
      <c r="I319" s="269"/>
      <c r="J319" s="270"/>
      <c r="K319" s="258"/>
      <c r="S319" s="393"/>
    </row>
    <row r="320" spans="1:59" s="61" customFormat="1" ht="12.75">
      <c r="A320" s="145"/>
      <c r="B320" s="507" t="s">
        <v>249</v>
      </c>
      <c r="C320" s="7"/>
      <c r="D320" s="7"/>
      <c r="E320" s="7"/>
      <c r="F320" s="7"/>
      <c r="G320" s="7"/>
      <c r="H320" s="675">
        <f>SUM(F285:F319)</f>
        <v>0</v>
      </c>
      <c r="I320" s="676"/>
      <c r="J320" s="5"/>
      <c r="K320" s="9"/>
      <c r="L320" s="76"/>
      <c r="M320" s="6"/>
      <c r="N320" s="6"/>
      <c r="O320" s="6"/>
      <c r="P320" s="267"/>
      <c r="Q320" s="267"/>
      <c r="R320" s="267"/>
      <c r="S320" s="393"/>
      <c r="T320" s="267"/>
      <c r="U320" s="267"/>
      <c r="V320" s="267"/>
      <c r="W320" s="267"/>
      <c r="X320" s="267"/>
      <c r="Y320" s="267"/>
      <c r="Z320" s="267"/>
      <c r="AA320" s="267"/>
      <c r="AB320" s="267"/>
      <c r="AC320" s="267"/>
      <c r="AD320" s="267"/>
      <c r="AE320" s="267"/>
      <c r="AF320" s="267"/>
      <c r="AG320" s="267"/>
      <c r="AH320" s="267"/>
      <c r="AI320" s="267"/>
      <c r="AJ320" s="267"/>
      <c r="AK320" s="267"/>
      <c r="AL320" s="267"/>
      <c r="AM320" s="267"/>
      <c r="AN320" s="267"/>
      <c r="AO320" s="267"/>
      <c r="AP320" s="267"/>
      <c r="AQ320" s="267"/>
      <c r="AR320" s="267"/>
      <c r="AS320" s="267"/>
      <c r="AT320" s="267"/>
      <c r="AU320" s="267"/>
      <c r="AV320" s="267"/>
      <c r="AW320" s="267"/>
      <c r="AX320" s="267"/>
      <c r="AY320" s="267"/>
      <c r="AZ320" s="267"/>
      <c r="BA320" s="267"/>
      <c r="BB320" s="267"/>
      <c r="BC320" s="267"/>
      <c r="BD320" s="267"/>
      <c r="BE320" s="267"/>
      <c r="BF320" s="267"/>
      <c r="BG320" s="267"/>
    </row>
    <row r="321" spans="1:59" s="61" customFormat="1" ht="39" customHeight="1">
      <c r="A321" s="145"/>
      <c r="B321" s="271"/>
      <c r="C321" s="541" t="s">
        <v>264</v>
      </c>
      <c r="D321" s="542"/>
      <c r="E321" s="542"/>
      <c r="F321" s="542"/>
      <c r="G321" s="542"/>
      <c r="H321" s="542"/>
      <c r="I321" s="542"/>
      <c r="J321" s="5"/>
      <c r="K321" s="9"/>
      <c r="L321" s="446"/>
      <c r="M321" s="447"/>
      <c r="N321" s="447"/>
      <c r="O321" s="447"/>
      <c r="P321" s="267"/>
      <c r="Q321" s="267"/>
      <c r="R321" s="267"/>
      <c r="S321" s="393"/>
      <c r="T321" s="267"/>
      <c r="U321" s="267"/>
      <c r="V321" s="267"/>
      <c r="W321" s="267"/>
      <c r="X321" s="267"/>
      <c r="Y321" s="267"/>
      <c r="Z321" s="267"/>
      <c r="AA321" s="267"/>
      <c r="AB321" s="267"/>
      <c r="AC321" s="267"/>
      <c r="AD321" s="267"/>
      <c r="AE321" s="267"/>
      <c r="AF321" s="267"/>
      <c r="AG321" s="267"/>
      <c r="AH321" s="267"/>
      <c r="AI321" s="267"/>
      <c r="AJ321" s="267"/>
      <c r="AK321" s="267"/>
      <c r="AL321" s="267"/>
      <c r="AM321" s="267"/>
      <c r="AN321" s="267"/>
      <c r="AO321" s="267"/>
      <c r="AP321" s="267"/>
      <c r="AQ321" s="267"/>
      <c r="AR321" s="267"/>
      <c r="AS321" s="267"/>
      <c r="AT321" s="267"/>
      <c r="AU321" s="267"/>
      <c r="AV321" s="267"/>
      <c r="AW321" s="267"/>
      <c r="AX321" s="267"/>
      <c r="AY321" s="267"/>
      <c r="AZ321" s="267"/>
      <c r="BA321" s="267"/>
      <c r="BB321" s="267"/>
      <c r="BC321" s="267"/>
      <c r="BD321" s="267"/>
      <c r="BE321" s="267"/>
      <c r="BF321" s="267"/>
      <c r="BG321" s="267"/>
    </row>
    <row r="322" spans="2:59" ht="7.2" customHeight="1" thickBot="1">
      <c r="B322" s="272"/>
      <c r="C322" s="6"/>
      <c r="D322" s="6"/>
      <c r="E322" s="6"/>
      <c r="F322" s="6"/>
      <c r="G322" s="6"/>
      <c r="H322" s="273"/>
      <c r="I322" s="274"/>
      <c r="J322" s="5"/>
      <c r="K322" s="9"/>
      <c r="L322" s="6"/>
      <c r="M322" s="6"/>
      <c r="N322" s="6"/>
      <c r="O322" s="6"/>
      <c r="P322" s="267"/>
      <c r="Q322" s="267"/>
      <c r="R322" s="267"/>
      <c r="S322" s="393"/>
      <c r="T322" s="267"/>
      <c r="U322" s="267"/>
      <c r="V322" s="267"/>
      <c r="W322" s="267"/>
      <c r="X322" s="267"/>
      <c r="Y322" s="267"/>
      <c r="Z322" s="267"/>
      <c r="AA322" s="267"/>
      <c r="AB322" s="267"/>
      <c r="AC322" s="267"/>
      <c r="AD322" s="267"/>
      <c r="AE322" s="267"/>
      <c r="AF322" s="267"/>
      <c r="AG322" s="267"/>
      <c r="AH322" s="267"/>
      <c r="AI322" s="267"/>
      <c r="AJ322" s="267"/>
      <c r="AK322" s="267"/>
      <c r="AL322" s="267"/>
      <c r="AM322" s="267"/>
      <c r="AN322" s="267"/>
      <c r="AO322" s="267"/>
      <c r="AP322" s="267"/>
      <c r="AQ322" s="267"/>
      <c r="AR322" s="267"/>
      <c r="AS322" s="267"/>
      <c r="AT322" s="267"/>
      <c r="AU322" s="267"/>
      <c r="AV322" s="267"/>
      <c r="AW322" s="267"/>
      <c r="AX322" s="267"/>
      <c r="AY322" s="267"/>
      <c r="AZ322" s="267"/>
      <c r="BA322" s="267"/>
      <c r="BB322" s="267"/>
      <c r="BC322" s="267"/>
      <c r="BD322" s="267"/>
      <c r="BE322" s="267"/>
      <c r="BF322" s="267"/>
      <c r="BG322" s="267"/>
    </row>
    <row r="323" spans="2:59" s="9" customFormat="1" ht="5.4" customHeight="1">
      <c r="B323" s="42"/>
      <c r="C323" s="38"/>
      <c r="D323" s="40"/>
      <c r="E323" s="40"/>
      <c r="F323" s="40"/>
      <c r="G323" s="40"/>
      <c r="H323" s="40"/>
      <c r="I323" s="40"/>
      <c r="J323" s="41"/>
      <c r="M323" s="97"/>
      <c r="N323" s="204"/>
      <c r="O323" s="204"/>
      <c r="P323" s="267"/>
      <c r="Q323" s="267"/>
      <c r="R323" s="267"/>
      <c r="S323" s="393"/>
      <c r="T323" s="267"/>
      <c r="U323" s="267"/>
      <c r="V323" s="267"/>
      <c r="W323" s="267"/>
      <c r="X323" s="267"/>
      <c r="Y323" s="267"/>
      <c r="Z323" s="267"/>
      <c r="AA323" s="267"/>
      <c r="AB323" s="267"/>
      <c r="AC323" s="267"/>
      <c r="AD323" s="267"/>
      <c r="AE323" s="267"/>
      <c r="AF323" s="267"/>
      <c r="AG323" s="267"/>
      <c r="AH323" s="267"/>
      <c r="AI323" s="267"/>
      <c r="AJ323" s="267"/>
      <c r="AK323" s="267"/>
      <c r="AL323" s="267"/>
      <c r="AM323" s="267"/>
      <c r="AN323" s="267"/>
      <c r="AO323" s="267"/>
      <c r="AP323" s="267"/>
      <c r="AQ323" s="267"/>
      <c r="AR323" s="267"/>
      <c r="AS323" s="267"/>
      <c r="AT323" s="267"/>
      <c r="AU323" s="267"/>
      <c r="AV323" s="267"/>
      <c r="AW323" s="267"/>
      <c r="AX323" s="267"/>
      <c r="AY323" s="267"/>
      <c r="AZ323" s="267"/>
      <c r="BA323" s="267"/>
      <c r="BB323" s="267"/>
      <c r="BC323" s="267"/>
      <c r="BD323" s="267"/>
      <c r="BE323" s="267"/>
      <c r="BF323" s="267"/>
      <c r="BG323" s="267"/>
    </row>
    <row r="324" spans="2:59" s="1" customFormat="1" ht="15.75" customHeight="1">
      <c r="B324" s="13" t="s">
        <v>265</v>
      </c>
      <c r="C324" s="473"/>
      <c r="D324" s="473"/>
      <c r="E324" s="473"/>
      <c r="F324" s="473"/>
      <c r="G324" s="473"/>
      <c r="H324" s="473"/>
      <c r="I324" s="473"/>
      <c r="J324" s="102"/>
      <c r="M324" s="97"/>
      <c r="N324" s="97"/>
      <c r="O324" s="97"/>
      <c r="P324" s="474"/>
      <c r="Q324" s="474"/>
      <c r="R324" s="474"/>
      <c r="S324" s="475"/>
      <c r="T324" s="474"/>
      <c r="U324" s="474"/>
      <c r="V324" s="474"/>
      <c r="W324" s="474"/>
      <c r="X324" s="474"/>
      <c r="Y324" s="474"/>
      <c r="Z324" s="474"/>
      <c r="AA324" s="474"/>
      <c r="AB324" s="474"/>
      <c r="AC324" s="474"/>
      <c r="AD324" s="474"/>
      <c r="AE324" s="474"/>
      <c r="AF324" s="474"/>
      <c r="AG324" s="474"/>
      <c r="AH324" s="474"/>
      <c r="AI324" s="474"/>
      <c r="AJ324" s="474"/>
      <c r="AK324" s="474"/>
      <c r="AL324" s="474"/>
      <c r="AM324" s="474"/>
      <c r="AN324" s="474"/>
      <c r="AO324" s="474"/>
      <c r="AP324" s="474"/>
      <c r="AQ324" s="474"/>
      <c r="AR324" s="474"/>
      <c r="AS324" s="474"/>
      <c r="AT324" s="474"/>
      <c r="AU324" s="474"/>
      <c r="AV324" s="474"/>
      <c r="AW324" s="474"/>
      <c r="AX324" s="474"/>
      <c r="AY324" s="474"/>
      <c r="AZ324" s="474"/>
      <c r="BA324" s="474"/>
      <c r="BB324" s="474"/>
      <c r="BC324" s="474"/>
      <c r="BD324" s="474"/>
      <c r="BE324" s="474"/>
      <c r="BF324" s="474"/>
      <c r="BG324" s="474"/>
    </row>
    <row r="325" spans="1:19" s="267" customFormat="1" ht="12.75">
      <c r="A325" s="395"/>
      <c r="B325" s="471" t="s">
        <v>247</v>
      </c>
      <c r="C325" s="472"/>
      <c r="D325" s="472"/>
      <c r="E325" s="472"/>
      <c r="F325" s="472"/>
      <c r="G325" s="472"/>
      <c r="H325" s="472"/>
      <c r="I325" s="19"/>
      <c r="J325" s="102"/>
      <c r="K325" s="1"/>
      <c r="L325" s="19"/>
      <c r="M325" s="19"/>
      <c r="N325" s="54"/>
      <c r="O325" s="54"/>
      <c r="S325" s="393"/>
    </row>
    <row r="326" spans="1:59" ht="12.75">
      <c r="A326" s="391"/>
      <c r="B326" s="471" t="s">
        <v>248</v>
      </c>
      <c r="C326" s="472"/>
      <c r="D326" s="472"/>
      <c r="E326" s="472"/>
      <c r="F326" s="472"/>
      <c r="G326" s="472"/>
      <c r="H326" s="472"/>
      <c r="I326" s="19"/>
      <c r="J326" s="102"/>
      <c r="K326" s="1"/>
      <c r="L326" s="19"/>
      <c r="M326" s="19"/>
      <c r="N326" s="54"/>
      <c r="O326" s="54"/>
      <c r="P326" s="267"/>
      <c r="Q326" s="267"/>
      <c r="R326" s="267"/>
      <c r="S326" s="393"/>
      <c r="T326" s="267"/>
      <c r="U326" s="267"/>
      <c r="V326" s="267"/>
      <c r="W326" s="267"/>
      <c r="X326" s="267"/>
      <c r="Y326" s="267"/>
      <c r="Z326" s="267"/>
      <c r="AA326" s="267"/>
      <c r="AB326" s="267"/>
      <c r="AC326" s="267"/>
      <c r="AD326" s="267"/>
      <c r="AE326" s="267"/>
      <c r="AF326" s="267"/>
      <c r="AG326" s="267"/>
      <c r="AH326" s="267"/>
      <c r="AI326" s="267"/>
      <c r="AJ326" s="267"/>
      <c r="AK326" s="267"/>
      <c r="AL326" s="267"/>
      <c r="AM326" s="267"/>
      <c r="AN326" s="267"/>
      <c r="AO326" s="267"/>
      <c r="AP326" s="267"/>
      <c r="AQ326" s="267"/>
      <c r="AR326" s="267"/>
      <c r="AS326" s="267"/>
      <c r="AT326" s="267"/>
      <c r="AU326" s="267"/>
      <c r="AV326" s="267"/>
      <c r="AW326" s="267"/>
      <c r="AX326" s="267"/>
      <c r="AY326" s="267"/>
      <c r="AZ326" s="267"/>
      <c r="BA326" s="267"/>
      <c r="BB326" s="267"/>
      <c r="BC326" s="267"/>
      <c r="BD326" s="267"/>
      <c r="BE326" s="267"/>
      <c r="BF326" s="267"/>
      <c r="BG326" s="267"/>
    </row>
    <row r="327" spans="1:59" ht="12.75">
      <c r="A327" s="391"/>
      <c r="B327" s="471" t="s">
        <v>147</v>
      </c>
      <c r="C327" s="472"/>
      <c r="D327" s="472"/>
      <c r="E327" s="472"/>
      <c r="F327" s="472"/>
      <c r="G327" s="472"/>
      <c r="H327" s="472"/>
      <c r="I327" s="19"/>
      <c r="J327" s="102"/>
      <c r="K327" s="1"/>
      <c r="L327" s="19"/>
      <c r="M327" s="19"/>
      <c r="N327" s="54"/>
      <c r="O327" s="54"/>
      <c r="P327" s="267"/>
      <c r="Q327" s="267"/>
      <c r="R327" s="267"/>
      <c r="S327" s="393"/>
      <c r="T327" s="267"/>
      <c r="U327" s="267"/>
      <c r="V327" s="267"/>
      <c r="W327" s="267"/>
      <c r="X327" s="267"/>
      <c r="Y327" s="267"/>
      <c r="Z327" s="267"/>
      <c r="AA327" s="267"/>
      <c r="AB327" s="267"/>
      <c r="AC327" s="267"/>
      <c r="AD327" s="267"/>
      <c r="AE327" s="267"/>
      <c r="AF327" s="267"/>
      <c r="AG327" s="267"/>
      <c r="AH327" s="267"/>
      <c r="AI327" s="267"/>
      <c r="AJ327" s="267"/>
      <c r="AK327" s="267"/>
      <c r="AL327" s="267"/>
      <c r="AM327" s="267"/>
      <c r="AN327" s="267"/>
      <c r="AO327" s="267"/>
      <c r="AP327" s="267"/>
      <c r="AQ327" s="267"/>
      <c r="AR327" s="267"/>
      <c r="AS327" s="267"/>
      <c r="AT327" s="267"/>
      <c r="AU327" s="267"/>
      <c r="AV327" s="267"/>
      <c r="AW327" s="267"/>
      <c r="AX327" s="267"/>
      <c r="AY327" s="267"/>
      <c r="AZ327" s="267"/>
      <c r="BA327" s="267"/>
      <c r="BB327" s="267"/>
      <c r="BC327" s="267"/>
      <c r="BD327" s="267"/>
      <c r="BE327" s="267"/>
      <c r="BF327" s="267"/>
      <c r="BG327" s="267"/>
    </row>
    <row r="328" spans="2:59" ht="6.6" customHeight="1">
      <c r="B328" s="272"/>
      <c r="C328" s="476"/>
      <c r="D328" s="476"/>
      <c r="E328" s="666"/>
      <c r="F328" s="666"/>
      <c r="G328" s="666"/>
      <c r="H328" s="666"/>
      <c r="I328" s="477"/>
      <c r="J328" s="5"/>
      <c r="K328" s="6"/>
      <c r="L328" s="6"/>
      <c r="M328" s="6"/>
      <c r="N328" s="6"/>
      <c r="O328" s="109"/>
      <c r="P328" s="267"/>
      <c r="Q328" s="267"/>
      <c r="R328" s="267"/>
      <c r="S328" s="393"/>
      <c r="T328" s="267"/>
      <c r="U328" s="267"/>
      <c r="V328" s="267"/>
      <c r="W328" s="267"/>
      <c r="X328" s="267"/>
      <c r="Y328" s="267"/>
      <c r="Z328" s="267"/>
      <c r="AA328" s="267"/>
      <c r="AB328" s="267"/>
      <c r="AC328" s="267"/>
      <c r="AD328" s="267"/>
      <c r="AE328" s="267"/>
      <c r="AF328" s="267"/>
      <c r="AG328" s="267"/>
      <c r="AH328" s="267"/>
      <c r="AI328" s="267"/>
      <c r="AJ328" s="267"/>
      <c r="AK328" s="267"/>
      <c r="AL328" s="267"/>
      <c r="AM328" s="267"/>
      <c r="AN328" s="267"/>
      <c r="AO328" s="267"/>
      <c r="AP328" s="267"/>
      <c r="AQ328" s="267"/>
      <c r="AR328" s="267"/>
      <c r="AS328" s="267"/>
      <c r="AT328" s="267"/>
      <c r="AU328" s="267"/>
      <c r="AV328" s="267"/>
      <c r="AW328" s="267"/>
      <c r="AX328" s="267"/>
      <c r="AY328" s="267"/>
      <c r="AZ328" s="267"/>
      <c r="BA328" s="267"/>
      <c r="BB328" s="267"/>
      <c r="BC328" s="267"/>
      <c r="BD328" s="267"/>
      <c r="BE328" s="267"/>
      <c r="BF328" s="267"/>
      <c r="BG328" s="267"/>
    </row>
    <row r="329" spans="1:59" ht="13.2" customHeight="1">
      <c r="A329" s="391"/>
      <c r="B329" s="667" t="s">
        <v>148</v>
      </c>
      <c r="C329" s="668"/>
      <c r="D329" s="668"/>
      <c r="E329" s="669"/>
      <c r="F329" s="55"/>
      <c r="G329" s="140" t="s">
        <v>3</v>
      </c>
      <c r="H329" s="55"/>
      <c r="I329" s="140" t="s">
        <v>2</v>
      </c>
      <c r="J329" s="102"/>
      <c r="K329" s="1"/>
      <c r="L329" s="668"/>
      <c r="M329" s="668"/>
      <c r="N329" s="668"/>
      <c r="O329" s="668"/>
      <c r="P329" s="267"/>
      <c r="Q329" s="267"/>
      <c r="R329" s="267"/>
      <c r="S329" s="393"/>
      <c r="T329" s="267"/>
      <c r="U329" s="267"/>
      <c r="V329" s="267"/>
      <c r="W329" s="267"/>
      <c r="X329" s="267"/>
      <c r="Y329" s="267"/>
      <c r="Z329" s="267"/>
      <c r="AA329" s="267"/>
      <c r="AB329" s="267"/>
      <c r="AC329" s="267"/>
      <c r="AD329" s="267"/>
      <c r="AE329" s="267"/>
      <c r="AF329" s="267"/>
      <c r="AG329" s="267"/>
      <c r="AH329" s="267"/>
      <c r="AI329" s="267"/>
      <c r="AJ329" s="267"/>
      <c r="AK329" s="267"/>
      <c r="AL329" s="267"/>
      <c r="AM329" s="267"/>
      <c r="AN329" s="267"/>
      <c r="AO329" s="267"/>
      <c r="AP329" s="267"/>
      <c r="AQ329" s="267"/>
      <c r="AR329" s="267"/>
      <c r="AS329" s="267"/>
      <c r="AT329" s="267"/>
      <c r="AU329" s="267"/>
      <c r="AV329" s="267"/>
      <c r="AW329" s="267"/>
      <c r="AX329" s="267"/>
      <c r="AY329" s="267"/>
      <c r="AZ329" s="267"/>
      <c r="BA329" s="267"/>
      <c r="BB329" s="267"/>
      <c r="BC329" s="267"/>
      <c r="BD329" s="267"/>
      <c r="BE329" s="267"/>
      <c r="BF329" s="267"/>
      <c r="BG329" s="267"/>
    </row>
    <row r="330" spans="2:59" ht="9.6" customHeight="1">
      <c r="B330" s="31"/>
      <c r="C330" s="32"/>
      <c r="D330" s="32"/>
      <c r="E330" s="32"/>
      <c r="F330" s="32"/>
      <c r="G330" s="32"/>
      <c r="H330" s="33"/>
      <c r="I330" s="34"/>
      <c r="J330" s="35"/>
      <c r="K330" s="9"/>
      <c r="P330" s="267"/>
      <c r="Q330" s="267"/>
      <c r="R330" s="267"/>
      <c r="S330" s="393"/>
      <c r="T330" s="267"/>
      <c r="U330" s="267"/>
      <c r="V330" s="267"/>
      <c r="W330" s="267"/>
      <c r="X330" s="267"/>
      <c r="Y330" s="267"/>
      <c r="Z330" s="267"/>
      <c r="AA330" s="267"/>
      <c r="AB330" s="267"/>
      <c r="AC330" s="267"/>
      <c r="AD330" s="267"/>
      <c r="AE330" s="267"/>
      <c r="AF330" s="267"/>
      <c r="AG330" s="267"/>
      <c r="AH330" s="267"/>
      <c r="AI330" s="267"/>
      <c r="AJ330" s="267"/>
      <c r="AK330" s="267"/>
      <c r="AL330" s="267"/>
      <c r="AM330" s="267"/>
      <c r="AN330" s="267"/>
      <c r="AO330" s="267"/>
      <c r="AP330" s="267"/>
      <c r="AQ330" s="267"/>
      <c r="AR330" s="267"/>
      <c r="AS330" s="267"/>
      <c r="AT330" s="267"/>
      <c r="AU330" s="267"/>
      <c r="AV330" s="267"/>
      <c r="AW330" s="267"/>
      <c r="AX330" s="267"/>
      <c r="AY330" s="267"/>
      <c r="AZ330" s="267"/>
      <c r="BA330" s="267"/>
      <c r="BB330" s="267"/>
      <c r="BC330" s="267"/>
      <c r="BD330" s="267"/>
      <c r="BE330" s="267"/>
      <c r="BF330" s="267"/>
      <c r="BG330" s="267"/>
    </row>
    <row r="331" spans="8:59" ht="8.4" customHeight="1">
      <c r="H331" s="12"/>
      <c r="I331" s="12"/>
      <c r="P331" s="267"/>
      <c r="Q331" s="267"/>
      <c r="R331" s="393"/>
      <c r="S331" s="267"/>
      <c r="T331" s="267"/>
      <c r="U331" s="267"/>
      <c r="V331" s="267"/>
      <c r="W331" s="267"/>
      <c r="X331" s="267"/>
      <c r="Y331" s="267"/>
      <c r="Z331" s="267"/>
      <c r="AA331" s="267"/>
      <c r="AB331" s="267"/>
      <c r="AC331" s="267"/>
      <c r="AD331" s="267"/>
      <c r="AE331" s="267"/>
      <c r="AF331" s="267"/>
      <c r="AG331" s="267"/>
      <c r="AH331" s="267"/>
      <c r="AI331" s="267"/>
      <c r="AJ331" s="267"/>
      <c r="AK331" s="267"/>
      <c r="AL331" s="267"/>
      <c r="AM331" s="267"/>
      <c r="AN331" s="267"/>
      <c r="AO331" s="267"/>
      <c r="AP331" s="267"/>
      <c r="AQ331" s="267"/>
      <c r="AR331" s="267"/>
      <c r="AS331" s="267"/>
      <c r="AT331" s="267"/>
      <c r="AU331" s="267"/>
      <c r="AV331" s="267"/>
      <c r="AW331" s="267"/>
      <c r="AX331" s="267"/>
      <c r="AY331" s="267"/>
      <c r="AZ331" s="267"/>
      <c r="BA331" s="267"/>
      <c r="BB331" s="267"/>
      <c r="BC331" s="267"/>
      <c r="BD331" s="267"/>
      <c r="BE331" s="267"/>
      <c r="BF331" s="267"/>
      <c r="BG331" s="267"/>
    </row>
    <row r="332" spans="8:59" ht="8.4" customHeight="1">
      <c r="H332" s="12"/>
      <c r="I332" s="12"/>
      <c r="P332" s="267"/>
      <c r="Q332" s="267"/>
      <c r="R332" s="393"/>
      <c r="S332" s="267"/>
      <c r="T332" s="267"/>
      <c r="U332" s="267"/>
      <c r="V332" s="267"/>
      <c r="W332" s="267"/>
      <c r="X332" s="267"/>
      <c r="Y332" s="267"/>
      <c r="Z332" s="267"/>
      <c r="AA332" s="267"/>
      <c r="AB332" s="267"/>
      <c r="AC332" s="267"/>
      <c r="AD332" s="267"/>
      <c r="AE332" s="267"/>
      <c r="AF332" s="267"/>
      <c r="AG332" s="267"/>
      <c r="AH332" s="267"/>
      <c r="AI332" s="267"/>
      <c r="AJ332" s="267"/>
      <c r="AK332" s="267"/>
      <c r="AL332" s="267"/>
      <c r="AM332" s="267"/>
      <c r="AN332" s="267"/>
      <c r="AO332" s="267"/>
      <c r="AP332" s="267"/>
      <c r="AQ332" s="267"/>
      <c r="AR332" s="267"/>
      <c r="AS332" s="267"/>
      <c r="AT332" s="267"/>
      <c r="AU332" s="267"/>
      <c r="AV332" s="267"/>
      <c r="AW332" s="267"/>
      <c r="AX332" s="267"/>
      <c r="AY332" s="267"/>
      <c r="AZ332" s="267"/>
      <c r="BA332" s="267"/>
      <c r="BB332" s="267"/>
      <c r="BC332" s="267"/>
      <c r="BD332" s="267"/>
      <c r="BE332" s="267"/>
      <c r="BF332" s="267"/>
      <c r="BG332" s="267"/>
    </row>
    <row r="333" spans="2:59" ht="7.5" customHeight="1">
      <c r="B333" s="23"/>
      <c r="C333" s="24"/>
      <c r="D333" s="24"/>
      <c r="E333" s="24"/>
      <c r="F333" s="24"/>
      <c r="G333" s="24"/>
      <c r="H333" s="25"/>
      <c r="I333" s="26"/>
      <c r="J333" s="27"/>
      <c r="R333" s="392"/>
      <c r="S333" s="61"/>
      <c r="T333" s="61"/>
      <c r="U333" s="61"/>
      <c r="V333" s="61"/>
      <c r="W333" s="61"/>
      <c r="X333" s="61"/>
      <c r="Y333" s="61"/>
      <c r="Z333" s="61"/>
      <c r="AA333" s="61"/>
      <c r="AB333" s="61"/>
      <c r="AC333" s="61"/>
      <c r="AD333" s="61"/>
      <c r="AE333" s="61"/>
      <c r="AF333" s="61"/>
      <c r="AG333" s="61"/>
      <c r="AH333" s="61"/>
      <c r="AI333" s="61"/>
      <c r="AJ333" s="61"/>
      <c r="AK333" s="61"/>
      <c r="AL333" s="61"/>
      <c r="AM333" s="61"/>
      <c r="AN333" s="267"/>
      <c r="AO333" s="267"/>
      <c r="AP333" s="267"/>
      <c r="AQ333" s="267"/>
      <c r="AR333" s="267"/>
      <c r="AS333" s="267"/>
      <c r="AT333" s="267"/>
      <c r="AU333" s="267"/>
      <c r="AV333" s="267"/>
      <c r="AW333" s="267"/>
      <c r="AX333" s="267"/>
      <c r="AY333" s="267"/>
      <c r="AZ333" s="267"/>
      <c r="BA333" s="267"/>
      <c r="BB333" s="267"/>
      <c r="BC333" s="267"/>
      <c r="BD333" s="267"/>
      <c r="BE333" s="267"/>
      <c r="BF333" s="267"/>
      <c r="BG333" s="267"/>
    </row>
    <row r="334" spans="1:59" ht="13.8">
      <c r="A334" s="86"/>
      <c r="B334" s="275" t="s">
        <v>253</v>
      </c>
      <c r="C334" s="276"/>
      <c r="D334" s="276"/>
      <c r="E334" s="276"/>
      <c r="F334" s="277"/>
      <c r="G334" s="277"/>
      <c r="H334" s="277"/>
      <c r="I334" s="277"/>
      <c r="J334" s="278"/>
      <c r="K334" s="279"/>
      <c r="L334" s="432"/>
      <c r="M334" s="276"/>
      <c r="N334" s="276"/>
      <c r="O334" s="276"/>
      <c r="R334" s="7"/>
      <c r="AN334" s="267"/>
      <c r="AO334" s="267"/>
      <c r="AP334" s="267"/>
      <c r="AQ334" s="267"/>
      <c r="AR334" s="267"/>
      <c r="AS334" s="267"/>
      <c r="AT334" s="267"/>
      <c r="AU334" s="267"/>
      <c r="AV334" s="267"/>
      <c r="AW334" s="267"/>
      <c r="AX334" s="267"/>
      <c r="AY334" s="267"/>
      <c r="AZ334" s="267"/>
      <c r="BA334" s="267"/>
      <c r="BB334" s="267"/>
      <c r="BC334" s="267"/>
      <c r="BD334" s="267"/>
      <c r="BE334" s="267"/>
      <c r="BF334" s="267"/>
      <c r="BG334" s="267"/>
    </row>
    <row r="335" spans="2:59" ht="6" customHeight="1">
      <c r="B335" s="91"/>
      <c r="C335" s="280"/>
      <c r="D335" s="280"/>
      <c r="E335" s="280"/>
      <c r="F335" s="280"/>
      <c r="G335" s="280"/>
      <c r="H335" s="280"/>
      <c r="I335" s="280"/>
      <c r="J335" s="228"/>
      <c r="K335" s="281"/>
      <c r="M335" s="280"/>
      <c r="N335" s="280"/>
      <c r="O335" s="280"/>
      <c r="AL335" s="9"/>
      <c r="AM335" s="9"/>
      <c r="AN335" s="267"/>
      <c r="AO335" s="267"/>
      <c r="AP335" s="267"/>
      <c r="AQ335" s="267"/>
      <c r="AR335" s="267"/>
      <c r="AS335" s="267"/>
      <c r="AT335" s="267"/>
      <c r="AU335" s="267"/>
      <c r="AV335" s="267"/>
      <c r="AW335" s="267"/>
      <c r="AX335" s="267"/>
      <c r="AY335" s="267"/>
      <c r="AZ335" s="267"/>
      <c r="BA335" s="267"/>
      <c r="BB335" s="267"/>
      <c r="BC335" s="267"/>
      <c r="BD335" s="267"/>
      <c r="BE335" s="267"/>
      <c r="BF335" s="267"/>
      <c r="BG335" s="267"/>
    </row>
    <row r="336" spans="2:59" ht="12.75" customHeight="1">
      <c r="B336" s="91"/>
      <c r="C336" s="670" t="s">
        <v>260</v>
      </c>
      <c r="D336" s="670"/>
      <c r="E336" s="670"/>
      <c r="F336" s="670"/>
      <c r="G336" s="670"/>
      <c r="H336" s="670"/>
      <c r="I336" s="670"/>
      <c r="J336" s="228"/>
      <c r="M336" s="670"/>
      <c r="N336" s="670"/>
      <c r="O336" s="670"/>
      <c r="AN336" s="267"/>
      <c r="AO336" s="267"/>
      <c r="AP336" s="267"/>
      <c r="AQ336" s="267"/>
      <c r="AR336" s="267"/>
      <c r="AS336" s="267"/>
      <c r="AT336" s="267"/>
      <c r="AU336" s="267"/>
      <c r="AV336" s="267"/>
      <c r="AW336" s="267"/>
      <c r="AX336" s="267"/>
      <c r="AY336" s="267"/>
      <c r="AZ336" s="61"/>
      <c r="BA336" s="61"/>
      <c r="BB336" s="61"/>
      <c r="BC336" s="61"/>
      <c r="BD336" s="61"/>
      <c r="BE336" s="61"/>
      <c r="BF336" s="61"/>
      <c r="BG336" s="61"/>
    </row>
    <row r="337" spans="2:59" ht="12.75" customHeight="1">
      <c r="B337" s="91"/>
      <c r="C337" s="280" t="s">
        <v>98</v>
      </c>
      <c r="D337" s="283"/>
      <c r="E337" s="282"/>
      <c r="F337" s="282"/>
      <c r="G337" s="282"/>
      <c r="H337" s="282"/>
      <c r="I337" s="282"/>
      <c r="J337" s="228"/>
      <c r="M337" s="685"/>
      <c r="N337" s="685"/>
      <c r="O337" s="685"/>
      <c r="AZ337" s="9"/>
      <c r="BA337" s="9"/>
      <c r="BB337" s="9"/>
      <c r="BC337" s="9"/>
      <c r="BD337" s="9"/>
      <c r="BE337" s="9"/>
      <c r="BF337" s="9"/>
      <c r="BG337" s="9"/>
    </row>
    <row r="338" spans="2:51" ht="12.75" customHeight="1">
      <c r="B338" s="91"/>
      <c r="C338" s="280" t="s">
        <v>99</v>
      </c>
      <c r="D338" s="283"/>
      <c r="E338" s="282"/>
      <c r="F338" s="282"/>
      <c r="G338" s="282"/>
      <c r="H338" s="282"/>
      <c r="I338" s="282"/>
      <c r="J338" s="228"/>
      <c r="M338" s="280"/>
      <c r="N338" s="284"/>
      <c r="O338" s="284"/>
      <c r="AL338" s="9"/>
      <c r="AM338" s="9"/>
      <c r="AN338" s="9"/>
      <c r="AO338" s="9"/>
      <c r="AP338" s="9"/>
      <c r="AQ338" s="9"/>
      <c r="AR338" s="9"/>
      <c r="AS338" s="9"/>
      <c r="AT338" s="9"/>
      <c r="AU338" s="9"/>
      <c r="AV338" s="9"/>
      <c r="AW338" s="9"/>
      <c r="AX338" s="9"/>
      <c r="AY338" s="9"/>
    </row>
    <row r="339" spans="2:15" ht="12.75" customHeight="1">
      <c r="B339" s="91"/>
      <c r="C339" s="280" t="s">
        <v>110</v>
      </c>
      <c r="D339" s="283"/>
      <c r="E339" s="282"/>
      <c r="F339" s="282"/>
      <c r="G339" s="282"/>
      <c r="H339" s="282"/>
      <c r="I339" s="282"/>
      <c r="J339" s="228"/>
      <c r="M339" s="280"/>
      <c r="N339" s="280"/>
      <c r="O339" s="280"/>
    </row>
    <row r="340" spans="2:18" ht="12.75">
      <c r="B340" s="91"/>
      <c r="C340" s="280" t="s">
        <v>100</v>
      </c>
      <c r="D340" s="283"/>
      <c r="E340" s="282"/>
      <c r="F340" s="282"/>
      <c r="G340" s="282"/>
      <c r="H340" s="282"/>
      <c r="I340" s="282"/>
      <c r="J340" s="228"/>
      <c r="M340" s="280"/>
      <c r="N340" s="280"/>
      <c r="O340" s="280"/>
      <c r="R340" s="7"/>
    </row>
    <row r="341" spans="2:59" ht="12.75" customHeight="1">
      <c r="B341" s="91"/>
      <c r="C341" s="280" t="s">
        <v>101</v>
      </c>
      <c r="D341" s="283"/>
      <c r="E341" s="282"/>
      <c r="F341" s="282"/>
      <c r="G341" s="282"/>
      <c r="H341" s="282"/>
      <c r="I341" s="282"/>
      <c r="J341" s="228"/>
      <c r="M341" s="280"/>
      <c r="N341" s="280"/>
      <c r="O341" s="280"/>
      <c r="AZ341" s="9"/>
      <c r="BA341" s="9"/>
      <c r="BB341" s="9"/>
      <c r="BC341" s="9"/>
      <c r="BD341" s="9"/>
      <c r="BE341" s="9"/>
      <c r="BF341" s="9"/>
      <c r="BG341" s="9"/>
    </row>
    <row r="342" spans="2:51" ht="12.75" customHeight="1" hidden="1">
      <c r="B342" s="91"/>
      <c r="C342" s="280" t="s">
        <v>117</v>
      </c>
      <c r="D342" s="283"/>
      <c r="E342" s="282"/>
      <c r="F342" s="282"/>
      <c r="G342" s="282"/>
      <c r="H342" s="282"/>
      <c r="I342" s="282"/>
      <c r="J342" s="228"/>
      <c r="M342" s="280"/>
      <c r="N342" s="280"/>
      <c r="O342" s="280"/>
      <c r="AN342" s="9"/>
      <c r="AO342" s="9"/>
      <c r="AP342" s="9"/>
      <c r="AQ342" s="9"/>
      <c r="AR342" s="9"/>
      <c r="AS342" s="9"/>
      <c r="AT342" s="9"/>
      <c r="AU342" s="9"/>
      <c r="AV342" s="9"/>
      <c r="AW342" s="9"/>
      <c r="AX342" s="9"/>
      <c r="AY342" s="9"/>
    </row>
    <row r="343" spans="2:15" ht="12.75" customHeight="1" hidden="1">
      <c r="B343" s="91"/>
      <c r="C343" s="280" t="s">
        <v>118</v>
      </c>
      <c r="D343" s="283"/>
      <c r="E343" s="282"/>
      <c r="F343" s="282"/>
      <c r="G343" s="282"/>
      <c r="H343" s="282"/>
      <c r="I343" s="282"/>
      <c r="J343" s="228"/>
      <c r="M343" s="280"/>
      <c r="N343" s="280"/>
      <c r="O343" s="280"/>
    </row>
    <row r="344" spans="2:15" ht="6.75" customHeight="1">
      <c r="B344" s="91"/>
      <c r="C344" s="280"/>
      <c r="D344" s="506"/>
      <c r="E344" s="505"/>
      <c r="F344" s="505"/>
      <c r="G344" s="505"/>
      <c r="H344" s="505"/>
      <c r="I344" s="505"/>
      <c r="J344" s="228"/>
      <c r="M344" s="280"/>
      <c r="N344" s="280"/>
      <c r="O344" s="280"/>
    </row>
    <row r="345" spans="2:15" ht="23.25" customHeight="1">
      <c r="B345" s="91"/>
      <c r="C345" s="695" t="s">
        <v>262</v>
      </c>
      <c r="D345" s="695"/>
      <c r="E345" s="695"/>
      <c r="F345" s="695"/>
      <c r="G345" s="695"/>
      <c r="H345" s="695"/>
      <c r="I345" s="695"/>
      <c r="J345" s="228"/>
      <c r="M345" s="280"/>
      <c r="N345" s="280"/>
      <c r="O345" s="280"/>
    </row>
    <row r="346" spans="2:15" ht="7.5" customHeight="1">
      <c r="B346" s="91"/>
      <c r="C346" s="282"/>
      <c r="D346" s="282"/>
      <c r="E346" s="282"/>
      <c r="F346" s="282"/>
      <c r="G346" s="282"/>
      <c r="H346" s="282"/>
      <c r="I346" s="282"/>
      <c r="J346" s="228"/>
      <c r="M346" s="282"/>
      <c r="N346" s="282"/>
      <c r="O346" s="282"/>
    </row>
    <row r="347" spans="2:15" ht="46.95" customHeight="1">
      <c r="B347" s="285"/>
      <c r="C347" s="686"/>
      <c r="D347" s="687"/>
      <c r="E347" s="687"/>
      <c r="F347" s="687"/>
      <c r="G347" s="687"/>
      <c r="H347" s="687"/>
      <c r="I347" s="688"/>
      <c r="J347" s="102"/>
      <c r="K347" s="1"/>
      <c r="L347" s="433"/>
      <c r="M347" s="689"/>
      <c r="N347" s="690"/>
      <c r="O347" s="690"/>
    </row>
    <row r="348" spans="2:15" ht="7.5" customHeight="1">
      <c r="B348" s="91"/>
      <c r="C348" s="286"/>
      <c r="D348" s="287"/>
      <c r="E348" s="287"/>
      <c r="F348" s="287"/>
      <c r="G348" s="287"/>
      <c r="H348" s="287"/>
      <c r="I348" s="288"/>
      <c r="J348" s="228"/>
      <c r="M348" s="434"/>
      <c r="N348" s="434"/>
      <c r="O348" s="434"/>
    </row>
    <row r="349" spans="2:15" ht="18.6" customHeight="1">
      <c r="B349" s="91"/>
      <c r="C349" s="691" t="s">
        <v>166</v>
      </c>
      <c r="D349" s="692"/>
      <c r="E349" s="692"/>
      <c r="F349" s="692"/>
      <c r="G349" s="692"/>
      <c r="H349" s="692"/>
      <c r="I349" s="693"/>
      <c r="J349" s="228"/>
      <c r="M349" s="555"/>
      <c r="N349" s="694"/>
      <c r="O349" s="694"/>
    </row>
    <row r="350" spans="2:15" ht="12.75">
      <c r="B350" s="91"/>
      <c r="C350" s="543"/>
      <c r="D350" s="544"/>
      <c r="E350" s="544"/>
      <c r="F350" s="546"/>
      <c r="G350" s="544"/>
      <c r="H350" s="544"/>
      <c r="I350" s="547"/>
      <c r="J350" s="228"/>
      <c r="M350" s="694"/>
      <c r="N350" s="694"/>
      <c r="O350" s="694"/>
    </row>
    <row r="351" spans="2:15" ht="12.75">
      <c r="B351" s="91"/>
      <c r="C351" s="545"/>
      <c r="D351" s="544"/>
      <c r="E351" s="544"/>
      <c r="F351" s="544"/>
      <c r="G351" s="544"/>
      <c r="H351" s="544"/>
      <c r="I351" s="547"/>
      <c r="J351" s="228"/>
      <c r="M351" s="555"/>
      <c r="N351" s="694"/>
      <c r="O351" s="694"/>
    </row>
    <row r="352" spans="2:15" ht="12.75">
      <c r="B352" s="91"/>
      <c r="C352" s="677"/>
      <c r="D352" s="678"/>
      <c r="E352" s="679"/>
      <c r="F352" s="680"/>
      <c r="G352" s="680"/>
      <c r="H352" s="680"/>
      <c r="I352" s="681"/>
      <c r="J352" s="228"/>
      <c r="M352" s="682"/>
      <c r="N352" s="678"/>
      <c r="O352" s="678"/>
    </row>
    <row r="353" spans="2:15" ht="12.75">
      <c r="B353" s="91"/>
      <c r="C353" s="294" t="s">
        <v>4</v>
      </c>
      <c r="D353" s="295"/>
      <c r="E353" s="296"/>
      <c r="F353" s="295"/>
      <c r="G353" s="295" t="s">
        <v>256</v>
      </c>
      <c r="H353" s="295"/>
      <c r="I353" s="297"/>
      <c r="J353" s="228"/>
      <c r="M353" s="280"/>
      <c r="N353" s="280"/>
      <c r="O353" s="280"/>
    </row>
    <row r="354" spans="2:15" ht="9" customHeight="1">
      <c r="B354" s="31"/>
      <c r="C354" s="298"/>
      <c r="D354" s="298"/>
      <c r="E354" s="298"/>
      <c r="F354" s="298"/>
      <c r="G354" s="683"/>
      <c r="H354" s="683"/>
      <c r="I354" s="683"/>
      <c r="J354" s="35"/>
      <c r="M354" s="366"/>
      <c r="N354" s="366"/>
      <c r="O354" s="366"/>
    </row>
    <row r="355" spans="16:17" ht="19.2" customHeight="1">
      <c r="P355" s="61"/>
      <c r="Q355" s="61"/>
    </row>
    <row r="356" ht="26.4" customHeight="1" hidden="1"/>
    <row r="357" spans="2:10" ht="7.5" customHeight="1" hidden="1">
      <c r="B357" s="23"/>
      <c r="C357" s="24"/>
      <c r="D357" s="24"/>
      <c r="E357" s="24"/>
      <c r="F357" s="24"/>
      <c r="G357" s="24"/>
      <c r="H357" s="25"/>
      <c r="I357" s="26"/>
      <c r="J357" s="27"/>
    </row>
    <row r="358" spans="2:16" ht="6.75" customHeight="1" hidden="1">
      <c r="B358" s="91"/>
      <c r="E358" s="300"/>
      <c r="F358" s="300"/>
      <c r="G358" s="300"/>
      <c r="H358" s="300"/>
      <c r="J358" s="228"/>
      <c r="O358" s="300"/>
      <c r="P358" s="86"/>
    </row>
    <row r="359" spans="2:16" ht="13.8" hidden="1">
      <c r="B359" s="108" t="s">
        <v>15</v>
      </c>
      <c r="C359" s="301"/>
      <c r="D359" s="54"/>
      <c r="E359" s="54"/>
      <c r="F359" s="97"/>
      <c r="G359" s="97"/>
      <c r="H359" s="97"/>
      <c r="I359" s="97"/>
      <c r="J359" s="102"/>
      <c r="K359" s="1"/>
      <c r="L359" s="140"/>
      <c r="M359" s="301"/>
      <c r="N359" s="54"/>
      <c r="O359" s="54"/>
      <c r="P359" s="86"/>
    </row>
    <row r="360" spans="2:15" ht="8.25" customHeight="1" hidden="1">
      <c r="B360" s="8"/>
      <c r="C360" s="54"/>
      <c r="D360" s="54"/>
      <c r="E360" s="54"/>
      <c r="F360" s="1"/>
      <c r="G360" s="1"/>
      <c r="H360" s="100"/>
      <c r="I360" s="240"/>
      <c r="J360" s="102"/>
      <c r="K360" s="1"/>
      <c r="L360" s="9"/>
      <c r="M360" s="54"/>
      <c r="N360" s="54"/>
      <c r="O360" s="54"/>
    </row>
    <row r="361" spans="2:39" ht="8.25" customHeight="1" hidden="1">
      <c r="B361" s="91"/>
      <c r="C361" s="286"/>
      <c r="D361" s="302"/>
      <c r="E361" s="302"/>
      <c r="F361" s="302"/>
      <c r="G361" s="302"/>
      <c r="H361" s="302"/>
      <c r="I361" s="303"/>
      <c r="J361" s="228"/>
      <c r="K361" s="281"/>
      <c r="M361" s="684"/>
      <c r="N361" s="684"/>
      <c r="O361" s="684"/>
      <c r="R361" s="267"/>
      <c r="S361" s="267"/>
      <c r="T361" s="267"/>
      <c r="U361" s="267"/>
      <c r="V361" s="267"/>
      <c r="W361" s="267"/>
      <c r="X361" s="267"/>
      <c r="Y361" s="267"/>
      <c r="Z361" s="267"/>
      <c r="AA361" s="267"/>
      <c r="AB361" s="267"/>
      <c r="AC361" s="267"/>
      <c r="AD361" s="267"/>
      <c r="AE361" s="267"/>
      <c r="AF361" s="267"/>
      <c r="AG361" s="267"/>
      <c r="AH361" s="267"/>
      <c r="AI361" s="267"/>
      <c r="AJ361" s="267"/>
      <c r="AK361" s="267"/>
      <c r="AL361" s="267"/>
      <c r="AM361" s="267"/>
    </row>
    <row r="362" spans="2:59" s="267" customFormat="1" ht="12.75" customHeight="1" hidden="1">
      <c r="B362" s="252"/>
      <c r="C362" s="697" t="s">
        <v>25</v>
      </c>
      <c r="D362" s="698"/>
      <c r="E362" s="698"/>
      <c r="F362" s="698"/>
      <c r="G362" s="698"/>
      <c r="H362" s="698"/>
      <c r="I362" s="699"/>
      <c r="J362" s="270"/>
      <c r="M362" s="696"/>
      <c r="N362" s="696"/>
      <c r="O362" s="696"/>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c r="BC362" s="12"/>
      <c r="BD362" s="12"/>
      <c r="BE362" s="12"/>
      <c r="BF362" s="12"/>
      <c r="BG362" s="12"/>
    </row>
    <row r="363" spans="2:59" s="267" customFormat="1" ht="12.75" customHeight="1" hidden="1">
      <c r="B363" s="252"/>
      <c r="C363" s="697" t="s">
        <v>97</v>
      </c>
      <c r="D363" s="698"/>
      <c r="E363" s="698"/>
      <c r="F363" s="698"/>
      <c r="G363" s="698"/>
      <c r="H363" s="698"/>
      <c r="I363" s="699"/>
      <c r="J363" s="270"/>
      <c r="M363" s="696"/>
      <c r="N363" s="696"/>
      <c r="O363" s="696"/>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c r="BD363" s="12"/>
      <c r="BE363" s="12"/>
      <c r="BF363" s="12"/>
      <c r="BG363" s="12"/>
    </row>
    <row r="364" spans="2:51" s="267" customFormat="1" ht="6.75" customHeight="1" hidden="1">
      <c r="B364" s="252"/>
      <c r="C364" s="306"/>
      <c r="D364" s="307"/>
      <c r="E364" s="307"/>
      <c r="F364" s="307"/>
      <c r="G364" s="307"/>
      <c r="H364" s="307"/>
      <c r="I364" s="308"/>
      <c r="J364" s="270"/>
      <c r="M364" s="696"/>
      <c r="N364" s="696"/>
      <c r="O364" s="696"/>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row>
    <row r="365" spans="2:59" s="267" customFormat="1" ht="12.75" customHeight="1" hidden="1">
      <c r="B365" s="252"/>
      <c r="C365" s="697" t="s">
        <v>22</v>
      </c>
      <c r="D365" s="698"/>
      <c r="E365" s="700"/>
      <c r="F365" s="309"/>
      <c r="G365" s="307" t="s">
        <v>3</v>
      </c>
      <c r="H365" s="310"/>
      <c r="I365" s="308" t="s">
        <v>2</v>
      </c>
      <c r="J365" s="270"/>
      <c r="M365" s="696"/>
      <c r="N365" s="696"/>
      <c r="O365" s="696"/>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Z365" s="12"/>
      <c r="BA365" s="12"/>
      <c r="BB365" s="12"/>
      <c r="BC365" s="12"/>
      <c r="BD365" s="12"/>
      <c r="BE365" s="12"/>
      <c r="BF365" s="12"/>
      <c r="BG365" s="12"/>
    </row>
    <row r="366" spans="2:59" s="267" customFormat="1" ht="6" customHeight="1" hidden="1">
      <c r="B366" s="252"/>
      <c r="C366" s="304"/>
      <c r="D366" s="305"/>
      <c r="E366" s="305"/>
      <c r="F366" s="307"/>
      <c r="G366" s="307"/>
      <c r="H366" s="307"/>
      <c r="I366" s="308"/>
      <c r="J366" s="270"/>
      <c r="M366" s="696"/>
      <c r="N366" s="696"/>
      <c r="O366" s="696"/>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row>
    <row r="367" spans="2:59" s="267" customFormat="1" ht="12.75" customHeight="1" hidden="1">
      <c r="B367" s="252"/>
      <c r="C367" s="697" t="s">
        <v>23</v>
      </c>
      <c r="D367" s="698"/>
      <c r="E367" s="698"/>
      <c r="F367" s="309"/>
      <c r="G367" s="307" t="s">
        <v>3</v>
      </c>
      <c r="H367" s="310"/>
      <c r="I367" s="308" t="s">
        <v>2</v>
      </c>
      <c r="J367" s="270"/>
      <c r="M367" s="696"/>
      <c r="N367" s="696"/>
      <c r="O367" s="696"/>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c r="BC367" s="12"/>
      <c r="BD367" s="12"/>
      <c r="BE367" s="12"/>
      <c r="BF367" s="12"/>
      <c r="BG367" s="12"/>
    </row>
    <row r="368" spans="2:59" s="267" customFormat="1" ht="6" customHeight="1" hidden="1">
      <c r="B368" s="252"/>
      <c r="C368" s="304"/>
      <c r="D368" s="305"/>
      <c r="E368" s="305"/>
      <c r="F368" s="307"/>
      <c r="G368" s="307"/>
      <c r="H368" s="307"/>
      <c r="I368" s="308"/>
      <c r="J368" s="270"/>
      <c r="M368" s="696"/>
      <c r="N368" s="696"/>
      <c r="O368" s="696"/>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c r="BC368" s="12"/>
      <c r="BD368" s="12"/>
      <c r="BE368" s="12"/>
      <c r="BF368" s="12"/>
      <c r="BG368" s="12"/>
    </row>
    <row r="369" spans="2:59" s="267" customFormat="1" ht="12.75" customHeight="1" hidden="1">
      <c r="B369" s="252"/>
      <c r="C369" s="697" t="s">
        <v>24</v>
      </c>
      <c r="D369" s="698"/>
      <c r="E369" s="698"/>
      <c r="F369" s="309"/>
      <c r="G369" s="307" t="s">
        <v>3</v>
      </c>
      <c r="H369" s="310"/>
      <c r="I369" s="308" t="s">
        <v>2</v>
      </c>
      <c r="J369" s="270"/>
      <c r="M369" s="696"/>
      <c r="N369" s="696"/>
      <c r="O369" s="696"/>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c r="BC369" s="12"/>
      <c r="BD369" s="12"/>
      <c r="BE369" s="12"/>
      <c r="BF369" s="12"/>
      <c r="BG369" s="12"/>
    </row>
    <row r="370" spans="2:59" s="267" customFormat="1" ht="7.5" customHeight="1" hidden="1">
      <c r="B370" s="252"/>
      <c r="C370" s="311"/>
      <c r="D370" s="312"/>
      <c r="E370" s="312"/>
      <c r="F370" s="313"/>
      <c r="G370" s="313"/>
      <c r="H370" s="313"/>
      <c r="I370" s="314"/>
      <c r="J370" s="270"/>
      <c r="M370" s="696"/>
      <c r="N370" s="696"/>
      <c r="O370" s="696"/>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c r="BC370" s="12"/>
      <c r="BD370" s="12"/>
      <c r="BE370" s="12"/>
      <c r="BF370" s="12"/>
      <c r="BG370" s="12"/>
    </row>
    <row r="371" spans="2:15" ht="6" customHeight="1" hidden="1">
      <c r="B371" s="36"/>
      <c r="C371" s="315"/>
      <c r="D371" s="315"/>
      <c r="E371" s="315"/>
      <c r="F371" s="315"/>
      <c r="G371" s="315"/>
      <c r="H371" s="315"/>
      <c r="I371" s="315"/>
      <c r="J371" s="228"/>
      <c r="M371" s="315"/>
      <c r="N371" s="315"/>
      <c r="O371" s="315"/>
    </row>
    <row r="372" spans="2:15" ht="6" customHeight="1" hidden="1">
      <c r="B372" s="8"/>
      <c r="C372" s="54"/>
      <c r="D372" s="54"/>
      <c r="E372" s="54"/>
      <c r="F372" s="1"/>
      <c r="G372" s="1"/>
      <c r="H372" s="100"/>
      <c r="I372" s="240"/>
      <c r="J372" s="102"/>
      <c r="K372" s="1"/>
      <c r="L372" s="9"/>
      <c r="M372" s="54"/>
      <c r="N372" s="54"/>
      <c r="O372" s="54"/>
    </row>
    <row r="373" spans="2:15" ht="6.75" customHeight="1" hidden="1">
      <c r="B373" s="91"/>
      <c r="C373" s="286"/>
      <c r="D373" s="302"/>
      <c r="E373" s="302"/>
      <c r="F373" s="302"/>
      <c r="G373" s="302"/>
      <c r="H373" s="302"/>
      <c r="I373" s="303"/>
      <c r="J373" s="228"/>
      <c r="K373" s="281"/>
      <c r="M373" s="701"/>
      <c r="N373" s="701"/>
      <c r="O373" s="701"/>
    </row>
    <row r="374" spans="2:39" ht="12.6" customHeight="1" hidden="1">
      <c r="B374" s="91"/>
      <c r="C374" s="703" t="s">
        <v>104</v>
      </c>
      <c r="D374" s="670"/>
      <c r="E374" s="670"/>
      <c r="F374" s="670"/>
      <c r="G374" s="670"/>
      <c r="H374" s="670"/>
      <c r="I374" s="704"/>
      <c r="J374" s="228"/>
      <c r="M374" s="702"/>
      <c r="N374" s="702"/>
      <c r="O374" s="702"/>
      <c r="R374" s="267"/>
      <c r="S374" s="267"/>
      <c r="T374" s="267"/>
      <c r="U374" s="267"/>
      <c r="V374" s="267"/>
      <c r="W374" s="267"/>
      <c r="X374" s="267"/>
      <c r="Y374" s="267"/>
      <c r="Z374" s="267"/>
      <c r="AA374" s="267"/>
      <c r="AB374" s="267"/>
      <c r="AC374" s="267"/>
      <c r="AD374" s="267"/>
      <c r="AE374" s="267"/>
      <c r="AF374" s="267"/>
      <c r="AG374" s="267"/>
      <c r="AH374" s="267"/>
      <c r="AI374" s="267"/>
      <c r="AJ374" s="267"/>
      <c r="AK374" s="267"/>
      <c r="AL374" s="267"/>
      <c r="AM374" s="267"/>
    </row>
    <row r="375" spans="2:39" ht="6.75" customHeight="1" hidden="1">
      <c r="B375" s="91"/>
      <c r="C375" s="318"/>
      <c r="D375" s="319"/>
      <c r="E375" s="319"/>
      <c r="F375" s="280"/>
      <c r="G375" s="280"/>
      <c r="H375" s="280"/>
      <c r="I375" s="320"/>
      <c r="J375" s="228"/>
      <c r="M375" s="702"/>
      <c r="N375" s="702"/>
      <c r="O375" s="702"/>
      <c r="R375" s="267"/>
      <c r="S375" s="267"/>
      <c r="T375" s="267"/>
      <c r="U375" s="267"/>
      <c r="V375" s="267"/>
      <c r="W375" s="267"/>
      <c r="X375" s="267"/>
      <c r="Y375" s="267"/>
      <c r="Z375" s="267"/>
      <c r="AA375" s="267"/>
      <c r="AB375" s="267"/>
      <c r="AC375" s="267"/>
      <c r="AD375" s="267"/>
      <c r="AE375" s="267"/>
      <c r="AF375" s="267"/>
      <c r="AG375" s="267"/>
      <c r="AH375" s="267"/>
      <c r="AI375" s="267"/>
      <c r="AJ375" s="267"/>
      <c r="AK375" s="267"/>
      <c r="AL375" s="267"/>
      <c r="AM375" s="267"/>
    </row>
    <row r="376" spans="2:39" ht="12.75" hidden="1">
      <c r="B376" s="91"/>
      <c r="C376" s="691" t="s">
        <v>44</v>
      </c>
      <c r="D376" s="685"/>
      <c r="E376" s="705"/>
      <c r="F376" s="321"/>
      <c r="G376" s="280" t="s">
        <v>3</v>
      </c>
      <c r="H376" s="322"/>
      <c r="I376" s="320" t="s">
        <v>2</v>
      </c>
      <c r="J376" s="228"/>
      <c r="M376" s="702"/>
      <c r="N376" s="702"/>
      <c r="O376" s="702"/>
      <c r="R376" s="267"/>
      <c r="S376" s="267"/>
      <c r="T376" s="267"/>
      <c r="U376" s="267"/>
      <c r="V376" s="267"/>
      <c r="W376" s="267"/>
      <c r="X376" s="267"/>
      <c r="Y376" s="267"/>
      <c r="Z376" s="267"/>
      <c r="AA376" s="267"/>
      <c r="AB376" s="267"/>
      <c r="AC376" s="267"/>
      <c r="AD376" s="267"/>
      <c r="AE376" s="267"/>
      <c r="AF376" s="267"/>
      <c r="AG376" s="267"/>
      <c r="AH376" s="267"/>
      <c r="AI376" s="267"/>
      <c r="AJ376" s="267"/>
      <c r="AK376" s="267"/>
      <c r="AL376" s="267"/>
      <c r="AM376" s="267"/>
    </row>
    <row r="377" spans="2:59" ht="12.75" customHeight="1" hidden="1">
      <c r="B377" s="91"/>
      <c r="C377" s="691" t="s">
        <v>18</v>
      </c>
      <c r="D377" s="685"/>
      <c r="E377" s="685"/>
      <c r="F377" s="685"/>
      <c r="G377" s="685"/>
      <c r="H377" s="685"/>
      <c r="I377" s="320"/>
      <c r="J377" s="228"/>
      <c r="M377" s="702"/>
      <c r="N377" s="702"/>
      <c r="O377" s="702"/>
      <c r="R377" s="267"/>
      <c r="S377" s="267"/>
      <c r="T377" s="267"/>
      <c r="U377" s="267"/>
      <c r="V377" s="267"/>
      <c r="W377" s="267"/>
      <c r="X377" s="267"/>
      <c r="Y377" s="267"/>
      <c r="Z377" s="267"/>
      <c r="AA377" s="267"/>
      <c r="AB377" s="267"/>
      <c r="AC377" s="267"/>
      <c r="AD377" s="267"/>
      <c r="AE377" s="267"/>
      <c r="AF377" s="267"/>
      <c r="AG377" s="267"/>
      <c r="AH377" s="267"/>
      <c r="AI377" s="267"/>
      <c r="AJ377" s="267"/>
      <c r="AK377" s="267"/>
      <c r="AL377" s="267"/>
      <c r="AM377" s="267"/>
      <c r="AZ377" s="267"/>
      <c r="BA377" s="267"/>
      <c r="BB377" s="267"/>
      <c r="BC377" s="267"/>
      <c r="BD377" s="267"/>
      <c r="BE377" s="267"/>
      <c r="BF377" s="267"/>
      <c r="BG377" s="267"/>
    </row>
    <row r="378" spans="2:59" ht="6" customHeight="1" hidden="1">
      <c r="B378" s="91"/>
      <c r="C378" s="289"/>
      <c r="D378" s="283"/>
      <c r="E378" s="283"/>
      <c r="F378" s="280"/>
      <c r="G378" s="280"/>
      <c r="H378" s="280"/>
      <c r="I378" s="320"/>
      <c r="J378" s="228"/>
      <c r="M378" s="702"/>
      <c r="N378" s="702"/>
      <c r="O378" s="702"/>
      <c r="R378" s="267"/>
      <c r="S378" s="267"/>
      <c r="T378" s="267"/>
      <c r="U378" s="267"/>
      <c r="V378" s="267"/>
      <c r="W378" s="267"/>
      <c r="X378" s="267"/>
      <c r="Y378" s="267"/>
      <c r="Z378" s="267"/>
      <c r="AA378" s="267"/>
      <c r="AB378" s="267"/>
      <c r="AC378" s="267"/>
      <c r="AD378" s="267"/>
      <c r="AE378" s="267"/>
      <c r="AF378" s="267"/>
      <c r="AG378" s="267"/>
      <c r="AH378" s="267"/>
      <c r="AI378" s="267"/>
      <c r="AJ378" s="267"/>
      <c r="AK378" s="267"/>
      <c r="AL378" s="267"/>
      <c r="AM378" s="267"/>
      <c r="AN378" s="267"/>
      <c r="AO378" s="267"/>
      <c r="AP378" s="267"/>
      <c r="AQ378" s="267"/>
      <c r="AR378" s="267"/>
      <c r="AS378" s="267"/>
      <c r="AT378" s="267"/>
      <c r="AU378" s="267"/>
      <c r="AV378" s="267"/>
      <c r="AW378" s="267"/>
      <c r="AX378" s="267"/>
      <c r="AY378" s="267"/>
      <c r="AZ378" s="267"/>
      <c r="BA378" s="267"/>
      <c r="BB378" s="267"/>
      <c r="BC378" s="267"/>
      <c r="BD378" s="267"/>
      <c r="BE378" s="267"/>
      <c r="BF378" s="267"/>
      <c r="BG378" s="267"/>
    </row>
    <row r="379" spans="2:59" ht="12.75" hidden="1">
      <c r="B379" s="91"/>
      <c r="C379" s="691" t="s">
        <v>144</v>
      </c>
      <c r="D379" s="685"/>
      <c r="E379" s="705"/>
      <c r="F379" s="321"/>
      <c r="G379" s="280" t="s">
        <v>3</v>
      </c>
      <c r="H379" s="322"/>
      <c r="I379" s="320" t="s">
        <v>2</v>
      </c>
      <c r="J379" s="228"/>
      <c r="M379" s="702"/>
      <c r="N379" s="702"/>
      <c r="O379" s="702"/>
      <c r="R379" s="267"/>
      <c r="S379" s="267"/>
      <c r="T379" s="267"/>
      <c r="U379" s="267"/>
      <c r="V379" s="267"/>
      <c r="W379" s="267"/>
      <c r="X379" s="267"/>
      <c r="Y379" s="267"/>
      <c r="Z379" s="267"/>
      <c r="AA379" s="267"/>
      <c r="AB379" s="267"/>
      <c r="AC379" s="267"/>
      <c r="AD379" s="267"/>
      <c r="AE379" s="267"/>
      <c r="AF379" s="267"/>
      <c r="AG379" s="267"/>
      <c r="AH379" s="267"/>
      <c r="AI379" s="267"/>
      <c r="AJ379" s="267"/>
      <c r="AK379" s="267"/>
      <c r="AL379" s="267"/>
      <c r="AM379" s="267"/>
      <c r="AN379" s="267"/>
      <c r="AO379" s="267"/>
      <c r="AP379" s="267"/>
      <c r="AQ379" s="267"/>
      <c r="AR379" s="267"/>
      <c r="AS379" s="267"/>
      <c r="AT379" s="267"/>
      <c r="AU379" s="267"/>
      <c r="AV379" s="267"/>
      <c r="AW379" s="267"/>
      <c r="AX379" s="267"/>
      <c r="AY379" s="267"/>
      <c r="AZ379" s="267"/>
      <c r="BA379" s="267"/>
      <c r="BB379" s="267"/>
      <c r="BC379" s="267"/>
      <c r="BD379" s="267"/>
      <c r="BE379" s="267"/>
      <c r="BF379" s="267"/>
      <c r="BG379" s="267"/>
    </row>
    <row r="380" spans="2:59" ht="12.75" customHeight="1" hidden="1">
      <c r="B380" s="91"/>
      <c r="C380" s="706" t="s">
        <v>145</v>
      </c>
      <c r="D380" s="707"/>
      <c r="E380" s="707"/>
      <c r="F380" s="707"/>
      <c r="G380" s="707"/>
      <c r="H380" s="707"/>
      <c r="I380" s="320"/>
      <c r="J380" s="228"/>
      <c r="M380" s="702"/>
      <c r="N380" s="702"/>
      <c r="O380" s="702"/>
      <c r="R380" s="267"/>
      <c r="S380" s="267"/>
      <c r="T380" s="267"/>
      <c r="U380" s="267"/>
      <c r="V380" s="267"/>
      <c r="W380" s="267"/>
      <c r="X380" s="267"/>
      <c r="Y380" s="267"/>
      <c r="Z380" s="267"/>
      <c r="AA380" s="267"/>
      <c r="AB380" s="267"/>
      <c r="AC380" s="267"/>
      <c r="AD380" s="267"/>
      <c r="AE380" s="267"/>
      <c r="AF380" s="267"/>
      <c r="AG380" s="267"/>
      <c r="AH380" s="267"/>
      <c r="AI380" s="267"/>
      <c r="AJ380" s="267"/>
      <c r="AK380" s="267"/>
      <c r="AL380" s="267"/>
      <c r="AM380" s="267"/>
      <c r="AN380" s="267"/>
      <c r="AO380" s="267"/>
      <c r="AP380" s="267"/>
      <c r="AQ380" s="267"/>
      <c r="AR380" s="267"/>
      <c r="AS380" s="267"/>
      <c r="AT380" s="267"/>
      <c r="AU380" s="267"/>
      <c r="AV380" s="267"/>
      <c r="AW380" s="267"/>
      <c r="AX380" s="267"/>
      <c r="AY380" s="267"/>
      <c r="AZ380" s="267"/>
      <c r="BA380" s="267"/>
      <c r="BB380" s="267"/>
      <c r="BC380" s="267"/>
      <c r="BD380" s="267"/>
      <c r="BE380" s="267"/>
      <c r="BF380" s="267"/>
      <c r="BG380" s="267"/>
    </row>
    <row r="381" spans="2:59" ht="12.75" customHeight="1" hidden="1">
      <c r="B381" s="91"/>
      <c r="C381" s="691" t="s">
        <v>146</v>
      </c>
      <c r="D381" s="685"/>
      <c r="E381" s="685"/>
      <c r="F381" s="685"/>
      <c r="G381" s="685"/>
      <c r="H381" s="685"/>
      <c r="I381" s="320"/>
      <c r="J381" s="228"/>
      <c r="M381" s="702"/>
      <c r="N381" s="702"/>
      <c r="O381" s="702"/>
      <c r="R381" s="267"/>
      <c r="S381" s="267"/>
      <c r="T381" s="267"/>
      <c r="U381" s="267"/>
      <c r="V381" s="267"/>
      <c r="W381" s="267"/>
      <c r="X381" s="267"/>
      <c r="Y381" s="267"/>
      <c r="Z381" s="267"/>
      <c r="AA381" s="267"/>
      <c r="AB381" s="267"/>
      <c r="AC381" s="267"/>
      <c r="AD381" s="267"/>
      <c r="AE381" s="267"/>
      <c r="AF381" s="267"/>
      <c r="AG381" s="267"/>
      <c r="AH381" s="267"/>
      <c r="AI381" s="267"/>
      <c r="AJ381" s="267"/>
      <c r="AK381" s="267"/>
      <c r="AL381" s="267"/>
      <c r="AM381" s="267"/>
      <c r="AN381" s="267"/>
      <c r="AO381" s="267"/>
      <c r="AP381" s="267"/>
      <c r="AQ381" s="267"/>
      <c r="AR381" s="267"/>
      <c r="AS381" s="267"/>
      <c r="AT381" s="267"/>
      <c r="AU381" s="267"/>
      <c r="AV381" s="267"/>
      <c r="AW381" s="267"/>
      <c r="AX381" s="267"/>
      <c r="AY381" s="267"/>
      <c r="AZ381" s="267"/>
      <c r="BA381" s="267"/>
      <c r="BB381" s="267"/>
      <c r="BC381" s="267"/>
      <c r="BD381" s="267"/>
      <c r="BE381" s="267"/>
      <c r="BF381" s="267"/>
      <c r="BG381" s="267"/>
    </row>
    <row r="382" spans="2:59" ht="6" customHeight="1" hidden="1">
      <c r="B382" s="91"/>
      <c r="C382" s="289"/>
      <c r="D382" s="283"/>
      <c r="E382" s="283"/>
      <c r="F382" s="280"/>
      <c r="G382" s="280"/>
      <c r="H382" s="280"/>
      <c r="I382" s="320"/>
      <c r="J382" s="228"/>
      <c r="M382" s="702"/>
      <c r="N382" s="702"/>
      <c r="O382" s="702"/>
      <c r="R382" s="267"/>
      <c r="S382" s="267"/>
      <c r="T382" s="267"/>
      <c r="U382" s="267"/>
      <c r="V382" s="267"/>
      <c r="W382" s="267"/>
      <c r="X382" s="267"/>
      <c r="Y382" s="267"/>
      <c r="Z382" s="267"/>
      <c r="AA382" s="267"/>
      <c r="AB382" s="267"/>
      <c r="AC382" s="267"/>
      <c r="AD382" s="267"/>
      <c r="AE382" s="267"/>
      <c r="AF382" s="267"/>
      <c r="AG382" s="267"/>
      <c r="AH382" s="267"/>
      <c r="AI382" s="267"/>
      <c r="AJ382" s="267"/>
      <c r="AK382" s="267"/>
      <c r="AL382" s="267"/>
      <c r="AM382" s="267"/>
      <c r="AN382" s="267"/>
      <c r="AO382" s="267"/>
      <c r="AP382" s="267"/>
      <c r="AQ382" s="267"/>
      <c r="AR382" s="267"/>
      <c r="AS382" s="267"/>
      <c r="AT382" s="267"/>
      <c r="AU382" s="267"/>
      <c r="AV382" s="267"/>
      <c r="AW382" s="267"/>
      <c r="AX382" s="267"/>
      <c r="AY382" s="267"/>
      <c r="AZ382" s="267"/>
      <c r="BA382" s="267"/>
      <c r="BB382" s="267"/>
      <c r="BC382" s="267"/>
      <c r="BD382" s="267"/>
      <c r="BE382" s="267"/>
      <c r="BF382" s="267"/>
      <c r="BG382" s="267"/>
    </row>
    <row r="383" spans="2:59" ht="12.75" hidden="1">
      <c r="B383" s="91"/>
      <c r="C383" s="691" t="s">
        <v>43</v>
      </c>
      <c r="D383" s="685"/>
      <c r="E383" s="705"/>
      <c r="F383" s="321"/>
      <c r="G383" s="280" t="s">
        <v>3</v>
      </c>
      <c r="H383" s="322"/>
      <c r="I383" s="320" t="s">
        <v>2</v>
      </c>
      <c r="J383" s="228"/>
      <c r="M383" s="702"/>
      <c r="N383" s="702"/>
      <c r="O383" s="702"/>
      <c r="AN383" s="267"/>
      <c r="AO383" s="267"/>
      <c r="AP383" s="267"/>
      <c r="AQ383" s="267"/>
      <c r="AR383" s="267"/>
      <c r="AS383" s="267"/>
      <c r="AT383" s="267"/>
      <c r="AU383" s="267"/>
      <c r="AV383" s="267"/>
      <c r="AW383" s="267"/>
      <c r="AX383" s="267"/>
      <c r="AY383" s="267"/>
      <c r="AZ383" s="267"/>
      <c r="BA383" s="267"/>
      <c r="BB383" s="267"/>
      <c r="BC383" s="267"/>
      <c r="BD383" s="267"/>
      <c r="BE383" s="267"/>
      <c r="BF383" s="267"/>
      <c r="BG383" s="267"/>
    </row>
    <row r="384" spans="2:59" ht="12.75" customHeight="1" hidden="1">
      <c r="B384" s="91"/>
      <c r="C384" s="691" t="s">
        <v>39</v>
      </c>
      <c r="D384" s="685"/>
      <c r="E384" s="685"/>
      <c r="F384" s="685"/>
      <c r="G384" s="685"/>
      <c r="H384" s="685"/>
      <c r="I384" s="320"/>
      <c r="J384" s="228"/>
      <c r="M384" s="702"/>
      <c r="N384" s="702"/>
      <c r="O384" s="702"/>
      <c r="P384" s="267"/>
      <c r="Q384" s="267"/>
      <c r="AN384" s="267"/>
      <c r="AO384" s="267"/>
      <c r="AP384" s="267"/>
      <c r="AQ384" s="267"/>
      <c r="AR384" s="267"/>
      <c r="AS384" s="267"/>
      <c r="AT384" s="267"/>
      <c r="AU384" s="267"/>
      <c r="AV384" s="267"/>
      <c r="AW384" s="267"/>
      <c r="AX384" s="267"/>
      <c r="AY384" s="267"/>
      <c r="AZ384" s="267"/>
      <c r="BA384" s="267"/>
      <c r="BB384" s="267"/>
      <c r="BC384" s="267"/>
      <c r="BD384" s="267"/>
      <c r="BE384" s="267"/>
      <c r="BF384" s="267"/>
      <c r="BG384" s="267"/>
    </row>
    <row r="385" spans="2:59" ht="12.75" customHeight="1" hidden="1">
      <c r="B385" s="91"/>
      <c r="C385" s="691" t="s">
        <v>111</v>
      </c>
      <c r="D385" s="685"/>
      <c r="E385" s="685"/>
      <c r="F385" s="685"/>
      <c r="G385" s="685"/>
      <c r="H385" s="685"/>
      <c r="I385" s="320"/>
      <c r="J385" s="228"/>
      <c r="M385" s="702"/>
      <c r="N385" s="702"/>
      <c r="O385" s="702"/>
      <c r="AN385" s="267"/>
      <c r="AO385" s="267"/>
      <c r="AP385" s="267"/>
      <c r="AQ385" s="267"/>
      <c r="AR385" s="267"/>
      <c r="AS385" s="267"/>
      <c r="AT385" s="267"/>
      <c r="AU385" s="267"/>
      <c r="AV385" s="267"/>
      <c r="AW385" s="267"/>
      <c r="AX385" s="267"/>
      <c r="AY385" s="267"/>
      <c r="AZ385" s="267"/>
      <c r="BA385" s="267"/>
      <c r="BB385" s="267"/>
      <c r="BC385" s="267"/>
      <c r="BD385" s="267"/>
      <c r="BE385" s="267"/>
      <c r="BF385" s="267"/>
      <c r="BG385" s="267"/>
    </row>
    <row r="386" spans="2:51" ht="6" customHeight="1" hidden="1">
      <c r="B386" s="91"/>
      <c r="C386" s="289"/>
      <c r="D386" s="283"/>
      <c r="E386" s="283"/>
      <c r="F386" s="280"/>
      <c r="G386" s="280"/>
      <c r="H386" s="280"/>
      <c r="I386" s="320"/>
      <c r="J386" s="228"/>
      <c r="M386" s="702"/>
      <c r="N386" s="702"/>
      <c r="O386" s="702"/>
      <c r="AN386" s="267"/>
      <c r="AO386" s="267"/>
      <c r="AP386" s="267"/>
      <c r="AQ386" s="267"/>
      <c r="AR386" s="267"/>
      <c r="AS386" s="267"/>
      <c r="AT386" s="267"/>
      <c r="AU386" s="267"/>
      <c r="AV386" s="267"/>
      <c r="AW386" s="267"/>
      <c r="AX386" s="267"/>
      <c r="AY386" s="267"/>
    </row>
    <row r="387" spans="2:15" ht="12.75" customHeight="1" hidden="1">
      <c r="B387" s="91"/>
      <c r="C387" s="691" t="s">
        <v>46</v>
      </c>
      <c r="D387" s="685"/>
      <c r="E387" s="705"/>
      <c r="F387" s="321"/>
      <c r="G387" s="280" t="s">
        <v>3</v>
      </c>
      <c r="H387" s="322"/>
      <c r="I387" s="320" t="s">
        <v>2</v>
      </c>
      <c r="J387" s="228"/>
      <c r="M387" s="702"/>
      <c r="N387" s="702"/>
      <c r="O387" s="702"/>
    </row>
    <row r="388" spans="2:15" ht="12.75" customHeight="1" hidden="1">
      <c r="B388" s="91"/>
      <c r="C388" s="691" t="s">
        <v>47</v>
      </c>
      <c r="D388" s="685"/>
      <c r="E388" s="685"/>
      <c r="F388" s="685"/>
      <c r="G388" s="685"/>
      <c r="H388" s="685"/>
      <c r="I388" s="320"/>
      <c r="J388" s="228"/>
      <c r="M388" s="702"/>
      <c r="N388" s="702"/>
      <c r="O388" s="702"/>
    </row>
    <row r="389" spans="2:15" ht="12.75" customHeight="1" hidden="1">
      <c r="B389" s="91"/>
      <c r="C389" s="691" t="s">
        <v>48</v>
      </c>
      <c r="D389" s="685"/>
      <c r="E389" s="685"/>
      <c r="F389" s="685"/>
      <c r="G389" s="685"/>
      <c r="H389" s="685"/>
      <c r="I389" s="320"/>
      <c r="J389" s="228"/>
      <c r="M389" s="702"/>
      <c r="N389" s="702"/>
      <c r="O389" s="702"/>
    </row>
    <row r="390" spans="2:15" ht="6" customHeight="1" hidden="1">
      <c r="B390" s="91"/>
      <c r="C390" s="289"/>
      <c r="D390" s="283"/>
      <c r="E390" s="283"/>
      <c r="F390" s="280"/>
      <c r="G390" s="280"/>
      <c r="H390" s="280"/>
      <c r="I390" s="320"/>
      <c r="J390" s="228"/>
      <c r="M390" s="702"/>
      <c r="N390" s="702"/>
      <c r="O390" s="702"/>
    </row>
    <row r="391" spans="2:15" ht="12.75" customHeight="1" hidden="1">
      <c r="B391" s="91"/>
      <c r="C391" s="691" t="s">
        <v>46</v>
      </c>
      <c r="D391" s="685"/>
      <c r="E391" s="705"/>
      <c r="F391" s="321"/>
      <c r="G391" s="280" t="s">
        <v>3</v>
      </c>
      <c r="H391" s="322"/>
      <c r="I391" s="320" t="s">
        <v>2</v>
      </c>
      <c r="J391" s="228"/>
      <c r="M391" s="702"/>
      <c r="N391" s="702"/>
      <c r="O391" s="702"/>
    </row>
    <row r="392" spans="2:15" ht="12.75" customHeight="1" hidden="1">
      <c r="B392" s="91"/>
      <c r="C392" s="691" t="s">
        <v>47</v>
      </c>
      <c r="D392" s="685"/>
      <c r="E392" s="685"/>
      <c r="F392" s="685"/>
      <c r="G392" s="685"/>
      <c r="H392" s="685"/>
      <c r="I392" s="320"/>
      <c r="J392" s="228"/>
      <c r="M392" s="702"/>
      <c r="N392" s="702"/>
      <c r="O392" s="702"/>
    </row>
    <row r="393" spans="2:17" ht="12.75" customHeight="1" hidden="1">
      <c r="B393" s="91"/>
      <c r="C393" s="691" t="s">
        <v>49</v>
      </c>
      <c r="D393" s="685"/>
      <c r="E393" s="685"/>
      <c r="F393" s="685"/>
      <c r="G393" s="685"/>
      <c r="H393" s="685"/>
      <c r="I393" s="320"/>
      <c r="J393" s="228"/>
      <c r="M393" s="702"/>
      <c r="N393" s="702"/>
      <c r="O393" s="702"/>
      <c r="P393" s="267"/>
      <c r="Q393" s="267"/>
    </row>
    <row r="394" spans="2:17" ht="6" customHeight="1" hidden="1">
      <c r="B394" s="91"/>
      <c r="C394" s="289"/>
      <c r="D394" s="283"/>
      <c r="E394" s="283"/>
      <c r="F394" s="280"/>
      <c r="G394" s="280"/>
      <c r="H394" s="280"/>
      <c r="I394" s="320"/>
      <c r="J394" s="228"/>
      <c r="M394" s="702"/>
      <c r="N394" s="702"/>
      <c r="O394" s="702"/>
      <c r="P394" s="267"/>
      <c r="Q394" s="267"/>
    </row>
    <row r="395" spans="2:17" ht="12.75" hidden="1">
      <c r="B395" s="91"/>
      <c r="C395" s="691" t="s">
        <v>157</v>
      </c>
      <c r="D395" s="685"/>
      <c r="E395" s="705"/>
      <c r="F395" s="321"/>
      <c r="G395" s="280" t="s">
        <v>3</v>
      </c>
      <c r="H395" s="322"/>
      <c r="I395" s="320" t="s">
        <v>2</v>
      </c>
      <c r="J395" s="228"/>
      <c r="M395" s="702"/>
      <c r="N395" s="702"/>
      <c r="O395" s="702"/>
      <c r="P395" s="267"/>
      <c r="Q395" s="267"/>
    </row>
    <row r="396" spans="2:17" ht="12.75" customHeight="1" hidden="1">
      <c r="B396" s="91"/>
      <c r="C396" s="691" t="s">
        <v>159</v>
      </c>
      <c r="D396" s="685"/>
      <c r="E396" s="685"/>
      <c r="F396" s="685"/>
      <c r="G396" s="685"/>
      <c r="H396" s="685"/>
      <c r="I396" s="320"/>
      <c r="J396" s="228"/>
      <c r="M396" s="702"/>
      <c r="N396" s="702"/>
      <c r="O396" s="702"/>
      <c r="P396" s="267"/>
      <c r="Q396" s="267"/>
    </row>
    <row r="397" spans="2:17" ht="12.75" customHeight="1" hidden="1">
      <c r="B397" s="91"/>
      <c r="C397" s="691" t="s">
        <v>158</v>
      </c>
      <c r="D397" s="685"/>
      <c r="E397" s="685"/>
      <c r="F397" s="685"/>
      <c r="G397" s="685"/>
      <c r="H397" s="685"/>
      <c r="I397" s="320"/>
      <c r="J397" s="228"/>
      <c r="M397" s="702"/>
      <c r="N397" s="702"/>
      <c r="O397" s="702"/>
      <c r="P397" s="267"/>
      <c r="Q397" s="267"/>
    </row>
    <row r="398" spans="2:17" ht="6" customHeight="1" hidden="1">
      <c r="B398" s="91"/>
      <c r="C398" s="289"/>
      <c r="D398" s="283"/>
      <c r="E398" s="283"/>
      <c r="F398" s="280"/>
      <c r="G398" s="280"/>
      <c r="H398" s="280"/>
      <c r="I398" s="320"/>
      <c r="J398" s="228"/>
      <c r="M398" s="702"/>
      <c r="N398" s="702"/>
      <c r="O398" s="702"/>
      <c r="P398" s="267"/>
      <c r="Q398" s="267"/>
    </row>
    <row r="399" spans="2:17" ht="12.75" hidden="1">
      <c r="B399" s="91"/>
      <c r="C399" s="691" t="s">
        <v>45</v>
      </c>
      <c r="D399" s="685"/>
      <c r="E399" s="705"/>
      <c r="F399" s="321"/>
      <c r="G399" s="280" t="s">
        <v>3</v>
      </c>
      <c r="H399" s="322"/>
      <c r="I399" s="320" t="s">
        <v>2</v>
      </c>
      <c r="J399" s="228"/>
      <c r="M399" s="702"/>
      <c r="N399" s="702"/>
      <c r="O399" s="702"/>
      <c r="P399" s="267"/>
      <c r="Q399" s="267"/>
    </row>
    <row r="400" spans="2:17" ht="12.75" customHeight="1" hidden="1">
      <c r="B400" s="91"/>
      <c r="C400" s="691" t="s">
        <v>40</v>
      </c>
      <c r="D400" s="685"/>
      <c r="E400" s="685"/>
      <c r="F400" s="685"/>
      <c r="G400" s="685"/>
      <c r="H400" s="685"/>
      <c r="I400" s="320"/>
      <c r="J400" s="228"/>
      <c r="M400" s="702"/>
      <c r="N400" s="702"/>
      <c r="O400" s="702"/>
      <c r="P400" s="267"/>
      <c r="Q400" s="267"/>
    </row>
    <row r="401" spans="2:17" ht="12.75" customHeight="1" hidden="1">
      <c r="B401" s="91"/>
      <c r="C401" s="691" t="s">
        <v>41</v>
      </c>
      <c r="D401" s="685"/>
      <c r="E401" s="685"/>
      <c r="F401" s="685"/>
      <c r="G401" s="685"/>
      <c r="H401" s="685"/>
      <c r="I401" s="320"/>
      <c r="J401" s="228"/>
      <c r="M401" s="702"/>
      <c r="N401" s="702"/>
      <c r="O401" s="702"/>
      <c r="P401" s="267"/>
      <c r="Q401" s="267"/>
    </row>
    <row r="402" spans="2:15" ht="12.75" customHeight="1" hidden="1">
      <c r="B402" s="91"/>
      <c r="C402" s="691" t="s">
        <v>42</v>
      </c>
      <c r="D402" s="685"/>
      <c r="E402" s="685"/>
      <c r="F402" s="685"/>
      <c r="G402" s="685"/>
      <c r="H402" s="685"/>
      <c r="I402" s="320"/>
      <c r="J402" s="228"/>
      <c r="M402" s="702"/>
      <c r="N402" s="702"/>
      <c r="O402" s="702"/>
    </row>
    <row r="403" spans="2:15" ht="7.5" customHeight="1" hidden="1">
      <c r="B403" s="91"/>
      <c r="C403" s="323"/>
      <c r="D403" s="324"/>
      <c r="E403" s="324"/>
      <c r="F403" s="295"/>
      <c r="G403" s="295"/>
      <c r="H403" s="295"/>
      <c r="I403" s="296"/>
      <c r="J403" s="228"/>
      <c r="M403" s="702"/>
      <c r="N403" s="702"/>
      <c r="O403" s="702"/>
    </row>
    <row r="404" spans="2:15" ht="8.25" customHeight="1" hidden="1">
      <c r="B404" s="91"/>
      <c r="C404" s="286"/>
      <c r="D404" s="302"/>
      <c r="E404" s="302"/>
      <c r="F404" s="302"/>
      <c r="G404" s="302"/>
      <c r="H404" s="302"/>
      <c r="I404" s="303"/>
      <c r="J404" s="228"/>
      <c r="K404" s="281"/>
      <c r="M404" s="702"/>
      <c r="N404" s="702"/>
      <c r="O404" s="702"/>
    </row>
    <row r="405" spans="2:15" ht="12.75" customHeight="1" hidden="1">
      <c r="B405" s="91"/>
      <c r="C405" s="703" t="s">
        <v>125</v>
      </c>
      <c r="D405" s="670"/>
      <c r="E405" s="670"/>
      <c r="F405" s="670"/>
      <c r="G405" s="670"/>
      <c r="H405" s="670"/>
      <c r="I405" s="704"/>
      <c r="J405" s="228"/>
      <c r="M405" s="702"/>
      <c r="N405" s="702"/>
      <c r="O405" s="702"/>
    </row>
    <row r="406" spans="2:15" ht="12.75" customHeight="1" hidden="1">
      <c r="B406" s="91"/>
      <c r="C406" s="708" t="s">
        <v>66</v>
      </c>
      <c r="D406" s="710"/>
      <c r="E406" s="710"/>
      <c r="F406" s="710"/>
      <c r="G406" s="710"/>
      <c r="H406" s="710"/>
      <c r="I406" s="711"/>
      <c r="J406" s="228"/>
      <c r="K406" s="281"/>
      <c r="M406" s="702"/>
      <c r="N406" s="702"/>
      <c r="O406" s="702"/>
    </row>
    <row r="407" spans="2:15" ht="6" customHeight="1" hidden="1">
      <c r="B407" s="91"/>
      <c r="C407" s="325"/>
      <c r="D407" s="326"/>
      <c r="E407" s="326"/>
      <c r="F407" s="326"/>
      <c r="G407" s="326"/>
      <c r="H407" s="326"/>
      <c r="I407" s="327"/>
      <c r="J407" s="228"/>
      <c r="K407" s="281"/>
      <c r="M407" s="702"/>
      <c r="N407" s="702"/>
      <c r="O407" s="702"/>
    </row>
    <row r="408" spans="2:15" ht="12.75" customHeight="1" hidden="1">
      <c r="B408" s="91"/>
      <c r="C408" s="708" t="s">
        <v>67</v>
      </c>
      <c r="D408" s="709"/>
      <c r="E408" s="709"/>
      <c r="F408" s="328"/>
      <c r="G408" s="328"/>
      <c r="H408" s="328"/>
      <c r="I408" s="329"/>
      <c r="J408" s="228"/>
      <c r="K408" s="281"/>
      <c r="M408" s="702"/>
      <c r="N408" s="702"/>
      <c r="O408" s="702"/>
    </row>
    <row r="409" spans="2:15" ht="12.45" customHeight="1" hidden="1">
      <c r="B409" s="91"/>
      <c r="C409" s="708"/>
      <c r="D409" s="709"/>
      <c r="E409" s="709"/>
      <c r="F409" s="330"/>
      <c r="G409" s="331" t="s">
        <v>3</v>
      </c>
      <c r="H409" s="332"/>
      <c r="I409" s="333" t="s">
        <v>2</v>
      </c>
      <c r="J409" s="228"/>
      <c r="M409" s="702"/>
      <c r="N409" s="702"/>
      <c r="O409" s="702"/>
    </row>
    <row r="410" spans="2:15" ht="6" customHeight="1" hidden="1">
      <c r="B410" s="91"/>
      <c r="C410" s="334"/>
      <c r="D410" s="335"/>
      <c r="E410" s="335"/>
      <c r="F410" s="336"/>
      <c r="G410" s="331"/>
      <c r="H410" s="337"/>
      <c r="I410" s="333"/>
      <c r="J410" s="228"/>
      <c r="M410" s="702"/>
      <c r="N410" s="702"/>
      <c r="O410" s="702"/>
    </row>
    <row r="411" spans="2:15" ht="12.75" customHeight="1" hidden="1">
      <c r="B411" s="91"/>
      <c r="C411" s="708" t="s">
        <v>68</v>
      </c>
      <c r="D411" s="709"/>
      <c r="E411" s="709"/>
      <c r="F411" s="328"/>
      <c r="G411" s="328"/>
      <c r="H411" s="328"/>
      <c r="I411" s="329"/>
      <c r="J411" s="228"/>
      <c r="K411" s="281"/>
      <c r="M411" s="702"/>
      <c r="N411" s="702"/>
      <c r="O411" s="702"/>
    </row>
    <row r="412" spans="2:15" ht="12.45" customHeight="1" hidden="1">
      <c r="B412" s="91"/>
      <c r="C412" s="708"/>
      <c r="D412" s="709"/>
      <c r="E412" s="709"/>
      <c r="F412" s="330"/>
      <c r="G412" s="331" t="s">
        <v>3</v>
      </c>
      <c r="H412" s="332"/>
      <c r="I412" s="333" t="s">
        <v>2</v>
      </c>
      <c r="J412" s="228"/>
      <c r="M412" s="702"/>
      <c r="N412" s="702"/>
      <c r="O412" s="702"/>
    </row>
    <row r="413" spans="2:15" ht="6" customHeight="1" hidden="1">
      <c r="B413" s="91"/>
      <c r="C413" s="334"/>
      <c r="D413" s="335"/>
      <c r="E413" s="335"/>
      <c r="F413" s="336"/>
      <c r="G413" s="331"/>
      <c r="H413" s="337"/>
      <c r="I413" s="333"/>
      <c r="J413" s="228"/>
      <c r="M413" s="702"/>
      <c r="N413" s="702"/>
      <c r="O413" s="702"/>
    </row>
    <row r="414" spans="2:15" ht="12.75" customHeight="1" hidden="1">
      <c r="B414" s="91"/>
      <c r="C414" s="708" t="s">
        <v>69</v>
      </c>
      <c r="D414" s="709"/>
      <c r="E414" s="709"/>
      <c r="F414" s="328"/>
      <c r="G414" s="328"/>
      <c r="H414" s="328"/>
      <c r="I414" s="329"/>
      <c r="J414" s="228"/>
      <c r="K414" s="281"/>
      <c r="M414" s="702"/>
      <c r="N414" s="702"/>
      <c r="O414" s="702"/>
    </row>
    <row r="415" spans="2:15" ht="12.45" customHeight="1" hidden="1">
      <c r="B415" s="91"/>
      <c r="C415" s="708"/>
      <c r="D415" s="709"/>
      <c r="E415" s="709"/>
      <c r="F415" s="330"/>
      <c r="G415" s="331" t="s">
        <v>3</v>
      </c>
      <c r="H415" s="332"/>
      <c r="I415" s="333" t="s">
        <v>2</v>
      </c>
      <c r="J415" s="228"/>
      <c r="M415" s="702"/>
      <c r="N415" s="702"/>
      <c r="O415" s="702"/>
    </row>
    <row r="416" spans="2:15" ht="8.25" customHeight="1" hidden="1">
      <c r="B416" s="91"/>
      <c r="C416" s="338"/>
      <c r="D416" s="339"/>
      <c r="E416" s="339"/>
      <c r="F416" s="339"/>
      <c r="G416" s="339"/>
      <c r="H416" s="339"/>
      <c r="I416" s="340"/>
      <c r="J416" s="228"/>
      <c r="M416" s="702"/>
      <c r="N416" s="702"/>
      <c r="O416" s="702"/>
    </row>
    <row r="417" spans="2:15" ht="35.25" customHeight="1" hidden="1">
      <c r="B417" s="91"/>
      <c r="C417" s="708" t="s">
        <v>70</v>
      </c>
      <c r="D417" s="710"/>
      <c r="E417" s="710"/>
      <c r="F417" s="710"/>
      <c r="G417" s="710"/>
      <c r="H417" s="710"/>
      <c r="I417" s="711"/>
      <c r="J417" s="228"/>
      <c r="K417" s="281"/>
      <c r="M417" s="702"/>
      <c r="N417" s="702"/>
      <c r="O417" s="702"/>
    </row>
    <row r="418" spans="2:15" ht="12.45" customHeight="1" hidden="1">
      <c r="B418" s="91"/>
      <c r="C418" s="708"/>
      <c r="D418" s="709"/>
      <c r="E418" s="709"/>
      <c r="F418" s="330"/>
      <c r="G418" s="331" t="s">
        <v>3</v>
      </c>
      <c r="H418" s="332"/>
      <c r="I418" s="333" t="s">
        <v>2</v>
      </c>
      <c r="J418" s="228"/>
      <c r="M418" s="702"/>
      <c r="N418" s="702"/>
      <c r="O418" s="702"/>
    </row>
    <row r="419" spans="2:15" ht="10.5" customHeight="1" hidden="1">
      <c r="B419" s="91"/>
      <c r="C419" s="338"/>
      <c r="D419" s="339"/>
      <c r="E419" s="339"/>
      <c r="F419" s="339"/>
      <c r="G419" s="339"/>
      <c r="H419" s="339"/>
      <c r="I419" s="340"/>
      <c r="J419" s="228"/>
      <c r="M419" s="702"/>
      <c r="N419" s="702"/>
      <c r="O419" s="702"/>
    </row>
    <row r="420" spans="2:15" ht="12.75" customHeight="1" hidden="1">
      <c r="B420" s="91"/>
      <c r="C420" s="708" t="s">
        <v>71</v>
      </c>
      <c r="D420" s="709"/>
      <c r="E420" s="709"/>
      <c r="F420" s="709"/>
      <c r="G420" s="709"/>
      <c r="H420" s="709"/>
      <c r="I420" s="712"/>
      <c r="J420" s="228"/>
      <c r="K420" s="281"/>
      <c r="M420" s="702"/>
      <c r="N420" s="702"/>
      <c r="O420" s="702"/>
    </row>
    <row r="421" spans="2:15" ht="6" customHeight="1" hidden="1">
      <c r="B421" s="91"/>
      <c r="C421" s="325"/>
      <c r="D421" s="326"/>
      <c r="E421" s="326"/>
      <c r="F421" s="326"/>
      <c r="G421" s="326"/>
      <c r="H421" s="326"/>
      <c r="I421" s="327"/>
      <c r="J421" s="228"/>
      <c r="K421" s="281"/>
      <c r="M421" s="702"/>
      <c r="N421" s="702"/>
      <c r="O421" s="702"/>
    </row>
    <row r="422" spans="2:15" ht="12.75" customHeight="1" hidden="1">
      <c r="B422" s="91"/>
      <c r="C422" s="708" t="s">
        <v>72</v>
      </c>
      <c r="D422" s="709"/>
      <c r="E422" s="709"/>
      <c r="F422" s="709"/>
      <c r="G422" s="709"/>
      <c r="H422" s="709"/>
      <c r="I422" s="712"/>
      <c r="J422" s="228"/>
      <c r="K422" s="281"/>
      <c r="M422" s="702"/>
      <c r="N422" s="702"/>
      <c r="O422" s="702"/>
    </row>
    <row r="423" spans="2:15" ht="12.75" customHeight="1" hidden="1">
      <c r="B423" s="91"/>
      <c r="C423" s="708"/>
      <c r="D423" s="709"/>
      <c r="E423" s="709"/>
      <c r="F423" s="709"/>
      <c r="G423" s="709"/>
      <c r="H423" s="709"/>
      <c r="I423" s="712"/>
      <c r="J423" s="228"/>
      <c r="M423" s="702"/>
      <c r="N423" s="702"/>
      <c r="O423" s="702"/>
    </row>
    <row r="424" spans="2:15" ht="5.25" customHeight="1" hidden="1">
      <c r="B424" s="91"/>
      <c r="C424" s="341"/>
      <c r="D424" s="342"/>
      <c r="E424" s="342"/>
      <c r="F424" s="328"/>
      <c r="G424" s="328"/>
      <c r="H424" s="328"/>
      <c r="I424" s="329"/>
      <c r="J424" s="228"/>
      <c r="M424" s="702"/>
      <c r="N424" s="702"/>
      <c r="O424" s="702"/>
    </row>
    <row r="425" spans="2:15" ht="12.45" customHeight="1" hidden="1">
      <c r="B425" s="91"/>
      <c r="C425" s="341"/>
      <c r="D425" s="342"/>
      <c r="E425" s="342"/>
      <c r="F425" s="330"/>
      <c r="G425" s="331" t="s">
        <v>3</v>
      </c>
      <c r="H425" s="332"/>
      <c r="I425" s="333" t="s">
        <v>2</v>
      </c>
      <c r="J425" s="228"/>
      <c r="M425" s="702"/>
      <c r="N425" s="702"/>
      <c r="O425" s="702"/>
    </row>
    <row r="426" spans="2:15" ht="6" customHeight="1" hidden="1">
      <c r="B426" s="91"/>
      <c r="C426" s="334"/>
      <c r="D426" s="335"/>
      <c r="E426" s="335"/>
      <c r="F426" s="336"/>
      <c r="G426" s="331"/>
      <c r="H426" s="337"/>
      <c r="I426" s="333"/>
      <c r="J426" s="228"/>
      <c r="M426" s="702"/>
      <c r="N426" s="702"/>
      <c r="O426" s="702"/>
    </row>
    <row r="427" spans="2:15" ht="12.75" customHeight="1" hidden="1">
      <c r="B427" s="91"/>
      <c r="C427" s="708" t="s">
        <v>73</v>
      </c>
      <c r="D427" s="709"/>
      <c r="E427" s="709"/>
      <c r="F427" s="709"/>
      <c r="G427" s="709"/>
      <c r="H427" s="709"/>
      <c r="I427" s="712"/>
      <c r="J427" s="228"/>
      <c r="K427" s="281"/>
      <c r="M427" s="702"/>
      <c r="N427" s="702"/>
      <c r="O427" s="702"/>
    </row>
    <row r="428" spans="2:15" ht="6" customHeight="1" hidden="1">
      <c r="B428" s="91"/>
      <c r="C428" s="708"/>
      <c r="D428" s="709"/>
      <c r="E428" s="709"/>
      <c r="F428" s="709"/>
      <c r="G428" s="709"/>
      <c r="H428" s="709"/>
      <c r="I428" s="712"/>
      <c r="J428" s="228"/>
      <c r="M428" s="702"/>
      <c r="N428" s="702"/>
      <c r="O428" s="702"/>
    </row>
    <row r="429" spans="2:15" ht="12.45" customHeight="1" hidden="1">
      <c r="B429" s="91"/>
      <c r="C429" s="341"/>
      <c r="D429" s="342"/>
      <c r="E429" s="342"/>
      <c r="F429" s="330"/>
      <c r="G429" s="331" t="s">
        <v>3</v>
      </c>
      <c r="H429" s="332"/>
      <c r="I429" s="333" t="s">
        <v>2</v>
      </c>
      <c r="J429" s="228"/>
      <c r="M429" s="702"/>
      <c r="N429" s="702"/>
      <c r="O429" s="702"/>
    </row>
    <row r="430" spans="2:15" ht="6" customHeight="1" hidden="1">
      <c r="B430" s="91"/>
      <c r="C430" s="341"/>
      <c r="D430" s="342"/>
      <c r="E430" s="342"/>
      <c r="F430" s="342"/>
      <c r="G430" s="342"/>
      <c r="H430" s="342"/>
      <c r="I430" s="333"/>
      <c r="J430" s="228"/>
      <c r="M430" s="702"/>
      <c r="N430" s="702"/>
      <c r="O430" s="702"/>
    </row>
    <row r="431" spans="2:15" ht="12.75" customHeight="1" hidden="1">
      <c r="B431" s="91"/>
      <c r="C431" s="708" t="s">
        <v>112</v>
      </c>
      <c r="D431" s="709"/>
      <c r="E431" s="709"/>
      <c r="F431" s="709"/>
      <c r="G431" s="709"/>
      <c r="H431" s="709"/>
      <c r="I431" s="712"/>
      <c r="J431" s="228"/>
      <c r="K431" s="281"/>
      <c r="M431" s="702"/>
      <c r="N431" s="702"/>
      <c r="O431" s="702"/>
    </row>
    <row r="432" spans="2:15" ht="12.75" customHeight="1" hidden="1">
      <c r="B432" s="91"/>
      <c r="C432" s="708"/>
      <c r="D432" s="709"/>
      <c r="E432" s="709"/>
      <c r="F432" s="709"/>
      <c r="G432" s="709"/>
      <c r="H432" s="709"/>
      <c r="I432" s="712"/>
      <c r="J432" s="228"/>
      <c r="M432" s="702"/>
      <c r="N432" s="702"/>
      <c r="O432" s="702"/>
    </row>
    <row r="433" spans="2:15" ht="12.75" customHeight="1" hidden="1">
      <c r="B433" s="91"/>
      <c r="C433" s="708"/>
      <c r="D433" s="709"/>
      <c r="E433" s="709"/>
      <c r="F433" s="709"/>
      <c r="G433" s="709"/>
      <c r="H433" s="709"/>
      <c r="I433" s="712"/>
      <c r="J433" s="228"/>
      <c r="M433" s="702"/>
      <c r="N433" s="702"/>
      <c r="O433" s="702"/>
    </row>
    <row r="434" spans="2:15" ht="12.75" customHeight="1" hidden="1">
      <c r="B434" s="91"/>
      <c r="C434" s="708"/>
      <c r="D434" s="709"/>
      <c r="E434" s="709"/>
      <c r="F434" s="709"/>
      <c r="G434" s="709"/>
      <c r="H434" s="709"/>
      <c r="I434" s="712"/>
      <c r="J434" s="228"/>
      <c r="M434" s="702"/>
      <c r="N434" s="702"/>
      <c r="O434" s="702"/>
    </row>
    <row r="435" spans="2:15" ht="12.45" customHeight="1" hidden="1">
      <c r="B435" s="91"/>
      <c r="C435" s="708"/>
      <c r="D435" s="709"/>
      <c r="E435" s="709"/>
      <c r="F435" s="709"/>
      <c r="G435" s="709"/>
      <c r="H435" s="709"/>
      <c r="I435" s="712"/>
      <c r="J435" s="228"/>
      <c r="M435" s="702"/>
      <c r="N435" s="702"/>
      <c r="O435" s="702"/>
    </row>
    <row r="436" spans="2:15" ht="12.45" customHeight="1" hidden="1">
      <c r="B436" s="91"/>
      <c r="C436" s="341"/>
      <c r="D436" s="342"/>
      <c r="E436" s="342"/>
      <c r="F436" s="330"/>
      <c r="G436" s="331" t="s">
        <v>3</v>
      </c>
      <c r="H436" s="332"/>
      <c r="I436" s="333" t="s">
        <v>2</v>
      </c>
      <c r="J436" s="228"/>
      <c r="M436" s="702"/>
      <c r="N436" s="702"/>
      <c r="O436" s="702"/>
    </row>
    <row r="437" spans="2:15" ht="6" customHeight="1" hidden="1">
      <c r="B437" s="91"/>
      <c r="C437" s="341"/>
      <c r="D437" s="342"/>
      <c r="E437" s="342"/>
      <c r="F437" s="342"/>
      <c r="G437" s="342"/>
      <c r="H437" s="342"/>
      <c r="I437" s="333"/>
      <c r="J437" s="228"/>
      <c r="M437" s="702"/>
      <c r="N437" s="702"/>
      <c r="O437" s="702"/>
    </row>
    <row r="438" spans="2:15" ht="12.6" customHeight="1" hidden="1">
      <c r="B438" s="91"/>
      <c r="C438" s="708" t="s">
        <v>113</v>
      </c>
      <c r="D438" s="709"/>
      <c r="E438" s="709"/>
      <c r="F438" s="709"/>
      <c r="G438" s="709"/>
      <c r="H438" s="709"/>
      <c r="I438" s="712"/>
      <c r="J438" s="228"/>
      <c r="K438" s="281"/>
      <c r="M438" s="702"/>
      <c r="N438" s="702"/>
      <c r="O438" s="702"/>
    </row>
    <row r="439" spans="2:15" ht="12.6" customHeight="1" hidden="1">
      <c r="B439" s="91"/>
      <c r="C439" s="708"/>
      <c r="D439" s="709"/>
      <c r="E439" s="709"/>
      <c r="F439" s="709"/>
      <c r="G439" s="709"/>
      <c r="H439" s="709"/>
      <c r="I439" s="712"/>
      <c r="J439" s="228"/>
      <c r="M439" s="702"/>
      <c r="N439" s="702"/>
      <c r="O439" s="702"/>
    </row>
    <row r="440" spans="2:15" ht="12.6" customHeight="1" hidden="1">
      <c r="B440" s="91"/>
      <c r="C440" s="708"/>
      <c r="D440" s="709"/>
      <c r="E440" s="709"/>
      <c r="F440" s="709"/>
      <c r="G440" s="709"/>
      <c r="H440" s="709"/>
      <c r="I440" s="712"/>
      <c r="J440" s="228"/>
      <c r="M440" s="702"/>
      <c r="N440" s="702"/>
      <c r="O440" s="702"/>
    </row>
    <row r="441" spans="2:15" ht="12.6" customHeight="1" hidden="1">
      <c r="B441" s="91"/>
      <c r="C441" s="708"/>
      <c r="D441" s="709"/>
      <c r="E441" s="709"/>
      <c r="F441" s="709"/>
      <c r="G441" s="709"/>
      <c r="H441" s="709"/>
      <c r="I441" s="712"/>
      <c r="J441" s="228"/>
      <c r="M441" s="702"/>
      <c r="N441" s="702"/>
      <c r="O441" s="702"/>
    </row>
    <row r="442" spans="2:15" ht="12.75" customHeight="1" hidden="1">
      <c r="B442" s="91"/>
      <c r="C442" s="708"/>
      <c r="D442" s="709"/>
      <c r="E442" s="709"/>
      <c r="F442" s="709"/>
      <c r="G442" s="709"/>
      <c r="H442" s="709"/>
      <c r="I442" s="712"/>
      <c r="J442" s="228"/>
      <c r="M442" s="702"/>
      <c r="N442" s="702"/>
      <c r="O442" s="702"/>
    </row>
    <row r="443" spans="2:15" ht="12.75" customHeight="1" hidden="1">
      <c r="B443" s="91"/>
      <c r="C443" s="708"/>
      <c r="D443" s="709"/>
      <c r="E443" s="709"/>
      <c r="F443" s="709"/>
      <c r="G443" s="709"/>
      <c r="H443" s="709"/>
      <c r="I443" s="712"/>
      <c r="J443" s="228"/>
      <c r="M443" s="702"/>
      <c r="N443" s="702"/>
      <c r="O443" s="702"/>
    </row>
    <row r="444" spans="2:15" ht="6" customHeight="1" hidden="1">
      <c r="B444" s="91"/>
      <c r="C444" s="708"/>
      <c r="D444" s="709"/>
      <c r="E444" s="709"/>
      <c r="F444" s="709"/>
      <c r="G444" s="709"/>
      <c r="H444" s="709"/>
      <c r="I444" s="712"/>
      <c r="J444" s="228"/>
      <c r="M444" s="702"/>
      <c r="N444" s="702"/>
      <c r="O444" s="702"/>
    </row>
    <row r="445" spans="2:15" ht="12.45" customHeight="1" hidden="1">
      <c r="B445" s="91"/>
      <c r="C445" s="341"/>
      <c r="D445" s="342"/>
      <c r="E445" s="342"/>
      <c r="F445" s="330"/>
      <c r="G445" s="331" t="s">
        <v>3</v>
      </c>
      <c r="H445" s="332"/>
      <c r="I445" s="333" t="s">
        <v>2</v>
      </c>
      <c r="J445" s="228"/>
      <c r="M445" s="702"/>
      <c r="N445" s="702"/>
      <c r="O445" s="702"/>
    </row>
    <row r="446" spans="2:15" ht="8.4" customHeight="1" hidden="1">
      <c r="B446" s="91"/>
      <c r="C446" s="341"/>
      <c r="D446" s="342"/>
      <c r="E446" s="342"/>
      <c r="F446" s="482"/>
      <c r="G446" s="483"/>
      <c r="H446" s="484"/>
      <c r="I446" s="333"/>
      <c r="J446" s="228"/>
      <c r="M446" s="702"/>
      <c r="N446" s="702"/>
      <c r="O446" s="702"/>
    </row>
    <row r="447" spans="2:59" s="6" customFormat="1" ht="12.75" customHeight="1" hidden="1">
      <c r="B447" s="272"/>
      <c r="C447" s="691" t="s">
        <v>119</v>
      </c>
      <c r="D447" s="694"/>
      <c r="E447" s="694"/>
      <c r="F447" s="694"/>
      <c r="G447" s="694"/>
      <c r="H447" s="694"/>
      <c r="I447" s="713"/>
      <c r="J447" s="5"/>
      <c r="K447" s="343"/>
      <c r="M447" s="702"/>
      <c r="N447" s="702"/>
      <c r="O447" s="70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c r="AX447" s="12"/>
      <c r="AY447" s="12"/>
      <c r="AZ447" s="12"/>
      <c r="BA447" s="12"/>
      <c r="BB447" s="12"/>
      <c r="BC447" s="12"/>
      <c r="BD447" s="12"/>
      <c r="BE447" s="12"/>
      <c r="BF447" s="12"/>
      <c r="BG447" s="12"/>
    </row>
    <row r="448" spans="2:59" s="6" customFormat="1" ht="6" customHeight="1" hidden="1">
      <c r="B448" s="272"/>
      <c r="C448" s="289"/>
      <c r="D448" s="292"/>
      <c r="E448" s="292"/>
      <c r="F448" s="292"/>
      <c r="G448" s="292"/>
      <c r="H448" s="292"/>
      <c r="I448" s="293"/>
      <c r="J448" s="5"/>
      <c r="K448" s="343"/>
      <c r="M448" s="702"/>
      <c r="N448" s="702"/>
      <c r="O448" s="70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c r="AX448" s="12"/>
      <c r="AY448" s="12"/>
      <c r="AZ448" s="12"/>
      <c r="BA448" s="12"/>
      <c r="BB448" s="12"/>
      <c r="BC448" s="12"/>
      <c r="BD448" s="12"/>
      <c r="BE448" s="12"/>
      <c r="BF448" s="12"/>
      <c r="BG448" s="12"/>
    </row>
    <row r="449" spans="2:59" s="6" customFormat="1" ht="12.75" hidden="1">
      <c r="B449" s="272"/>
      <c r="C449" s="691" t="s">
        <v>120</v>
      </c>
      <c r="D449" s="685"/>
      <c r="E449" s="705"/>
      <c r="F449" s="321"/>
      <c r="G449" s="280" t="s">
        <v>3</v>
      </c>
      <c r="H449" s="322"/>
      <c r="I449" s="320" t="s">
        <v>2</v>
      </c>
      <c r="J449" s="5"/>
      <c r="M449" s="702"/>
      <c r="N449" s="702"/>
      <c r="O449" s="70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c r="AX449" s="12"/>
      <c r="AY449" s="12"/>
      <c r="AZ449" s="12"/>
      <c r="BA449" s="12"/>
      <c r="BB449" s="12"/>
      <c r="BC449" s="12"/>
      <c r="BD449" s="12"/>
      <c r="BE449" s="12"/>
      <c r="BF449" s="12"/>
      <c r="BG449" s="12"/>
    </row>
    <row r="450" spans="2:59" s="6" customFormat="1" ht="6" customHeight="1" hidden="1">
      <c r="B450" s="272"/>
      <c r="C450" s="318"/>
      <c r="D450" s="319"/>
      <c r="E450" s="319"/>
      <c r="F450" s="344"/>
      <c r="G450" s="280"/>
      <c r="H450" s="345"/>
      <c r="I450" s="320"/>
      <c r="J450" s="5"/>
      <c r="M450" s="702"/>
      <c r="N450" s="702"/>
      <c r="O450" s="70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c r="AX450" s="12"/>
      <c r="AY450" s="12"/>
      <c r="AZ450" s="12"/>
      <c r="BA450" s="12"/>
      <c r="BB450" s="12"/>
      <c r="BC450" s="12"/>
      <c r="BD450" s="12"/>
      <c r="BE450" s="12"/>
      <c r="BF450" s="12"/>
      <c r="BG450" s="12"/>
    </row>
    <row r="451" spans="2:59" s="6" customFormat="1" ht="12.75" hidden="1">
      <c r="B451" s="272"/>
      <c r="C451" s="691" t="s">
        <v>123</v>
      </c>
      <c r="D451" s="685"/>
      <c r="E451" s="705"/>
      <c r="F451" s="321"/>
      <c r="G451" s="280" t="s">
        <v>3</v>
      </c>
      <c r="H451" s="322"/>
      <c r="I451" s="320" t="s">
        <v>2</v>
      </c>
      <c r="J451" s="5"/>
      <c r="M451" s="702"/>
      <c r="N451" s="702"/>
      <c r="O451" s="70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c r="AX451" s="12"/>
      <c r="AY451" s="12"/>
      <c r="AZ451" s="12"/>
      <c r="BA451" s="12"/>
      <c r="BB451" s="12"/>
      <c r="BC451" s="12"/>
      <c r="BD451" s="12"/>
      <c r="BE451" s="12"/>
      <c r="BF451" s="12"/>
      <c r="BG451" s="12"/>
    </row>
    <row r="452" spans="2:59" s="6" customFormat="1" ht="12.75" hidden="1">
      <c r="B452" s="272"/>
      <c r="C452" s="691" t="s">
        <v>124</v>
      </c>
      <c r="D452" s="685"/>
      <c r="E452" s="685"/>
      <c r="F452" s="344"/>
      <c r="G452" s="280"/>
      <c r="H452" s="345"/>
      <c r="I452" s="320"/>
      <c r="J452" s="5"/>
      <c r="M452" s="702"/>
      <c r="N452" s="702"/>
      <c r="O452" s="70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c r="AX452" s="12"/>
      <c r="AY452" s="12"/>
      <c r="AZ452" s="12"/>
      <c r="BA452" s="12"/>
      <c r="BB452" s="12"/>
      <c r="BC452" s="12"/>
      <c r="BD452" s="12"/>
      <c r="BE452" s="12"/>
      <c r="BF452" s="12"/>
      <c r="BG452" s="12"/>
    </row>
    <row r="453" spans="2:59" s="6" customFormat="1" ht="6" customHeight="1" hidden="1">
      <c r="B453" s="272"/>
      <c r="C453" s="318"/>
      <c r="D453" s="319"/>
      <c r="E453" s="319"/>
      <c r="F453" s="344"/>
      <c r="G453" s="280"/>
      <c r="H453" s="345"/>
      <c r="I453" s="320"/>
      <c r="J453" s="5"/>
      <c r="M453" s="702"/>
      <c r="N453" s="702"/>
      <c r="O453" s="70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c r="AX453" s="12"/>
      <c r="AY453" s="12"/>
      <c r="AZ453" s="12"/>
      <c r="BA453" s="12"/>
      <c r="BB453" s="12"/>
      <c r="BC453" s="12"/>
      <c r="BD453" s="12"/>
      <c r="BE453" s="12"/>
      <c r="BF453" s="12"/>
      <c r="BG453" s="12"/>
    </row>
    <row r="454" spans="2:59" s="6" customFormat="1" ht="12.75" hidden="1">
      <c r="B454" s="272"/>
      <c r="C454" s="691" t="s">
        <v>121</v>
      </c>
      <c r="D454" s="685"/>
      <c r="E454" s="705"/>
      <c r="F454" s="321"/>
      <c r="G454" s="280" t="s">
        <v>3</v>
      </c>
      <c r="H454" s="322"/>
      <c r="I454" s="320" t="s">
        <v>2</v>
      </c>
      <c r="J454" s="5"/>
      <c r="M454" s="702"/>
      <c r="N454" s="702"/>
      <c r="O454" s="70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c r="BC454" s="12"/>
      <c r="BD454" s="12"/>
      <c r="BE454" s="12"/>
      <c r="BF454" s="12"/>
      <c r="BG454" s="12"/>
    </row>
    <row r="455" spans="2:59" s="6" customFormat="1" ht="6" customHeight="1" hidden="1">
      <c r="B455" s="272"/>
      <c r="C455" s="318"/>
      <c r="D455" s="319"/>
      <c r="E455" s="319"/>
      <c r="F455" s="344"/>
      <c r="G455" s="280"/>
      <c r="H455" s="345"/>
      <c r="I455" s="320"/>
      <c r="J455" s="5"/>
      <c r="M455" s="702"/>
      <c r="N455" s="702"/>
      <c r="O455" s="70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c r="AX455" s="12"/>
      <c r="AY455" s="12"/>
      <c r="AZ455" s="12"/>
      <c r="BA455" s="12"/>
      <c r="BB455" s="12"/>
      <c r="BC455" s="12"/>
      <c r="BD455" s="12"/>
      <c r="BE455" s="12"/>
      <c r="BF455" s="12"/>
      <c r="BG455" s="12"/>
    </row>
    <row r="456" spans="2:59" s="6" customFormat="1" ht="12.75" hidden="1">
      <c r="B456" s="272"/>
      <c r="C456" s="691" t="s">
        <v>122</v>
      </c>
      <c r="D456" s="685"/>
      <c r="E456" s="705"/>
      <c r="F456" s="321"/>
      <c r="G456" s="280" t="s">
        <v>3</v>
      </c>
      <c r="H456" s="322"/>
      <c r="I456" s="320" t="s">
        <v>2</v>
      </c>
      <c r="J456" s="5"/>
      <c r="M456" s="702"/>
      <c r="N456" s="702"/>
      <c r="O456" s="70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c r="AX456" s="12"/>
      <c r="AY456" s="12"/>
      <c r="AZ456" s="12"/>
      <c r="BA456" s="12"/>
      <c r="BB456" s="12"/>
      <c r="BC456" s="12"/>
      <c r="BD456" s="12"/>
      <c r="BE456" s="12"/>
      <c r="BF456" s="12"/>
      <c r="BG456" s="12"/>
    </row>
    <row r="457" spans="2:15" ht="7.95" customHeight="1" hidden="1">
      <c r="B457" s="91"/>
      <c r="C457" s="289"/>
      <c r="D457" s="290"/>
      <c r="E457" s="290"/>
      <c r="F457" s="290"/>
      <c r="G457" s="290"/>
      <c r="H457" s="290"/>
      <c r="I457" s="291"/>
      <c r="J457" s="228"/>
      <c r="M457" s="702"/>
      <c r="N457" s="702"/>
      <c r="O457" s="702"/>
    </row>
    <row r="458" spans="2:15" ht="7.5" customHeight="1" hidden="1">
      <c r="B458" s="91"/>
      <c r="C458" s="346"/>
      <c r="D458" s="347"/>
      <c r="E458" s="347"/>
      <c r="F458" s="302"/>
      <c r="G458" s="302"/>
      <c r="H458" s="302"/>
      <c r="I458" s="303"/>
      <c r="J458" s="228"/>
      <c r="M458" s="702"/>
      <c r="N458" s="702"/>
      <c r="O458" s="702"/>
    </row>
    <row r="459" spans="2:39" ht="24.75" customHeight="1" hidden="1">
      <c r="B459" s="91"/>
      <c r="C459" s="703" t="s">
        <v>105</v>
      </c>
      <c r="D459" s="670"/>
      <c r="E459" s="670"/>
      <c r="F459" s="670"/>
      <c r="G459" s="670"/>
      <c r="H459" s="670"/>
      <c r="I459" s="704"/>
      <c r="J459" s="228"/>
      <c r="M459" s="702"/>
      <c r="N459" s="702"/>
      <c r="O459" s="702"/>
      <c r="R459" s="6"/>
      <c r="S459" s="6"/>
      <c r="T459" s="6"/>
      <c r="U459" s="6"/>
      <c r="V459" s="6"/>
      <c r="W459" s="6"/>
      <c r="X459" s="6"/>
      <c r="Y459" s="6"/>
      <c r="Z459" s="6"/>
      <c r="AA459" s="6"/>
      <c r="AB459" s="6"/>
      <c r="AC459" s="6"/>
      <c r="AD459" s="6"/>
      <c r="AE459" s="6"/>
      <c r="AF459" s="6"/>
      <c r="AG459" s="6"/>
      <c r="AH459" s="6"/>
      <c r="AI459" s="6"/>
      <c r="AJ459" s="6"/>
      <c r="AK459" s="6"/>
      <c r="AL459" s="6"/>
      <c r="AM459" s="6"/>
    </row>
    <row r="460" spans="2:59" s="6" customFormat="1" ht="6" customHeight="1" hidden="1">
      <c r="B460" s="272"/>
      <c r="C460" s="318"/>
      <c r="D460" s="319"/>
      <c r="E460" s="319"/>
      <c r="F460" s="344"/>
      <c r="G460" s="280"/>
      <c r="H460" s="345"/>
      <c r="I460" s="320"/>
      <c r="J460" s="5"/>
      <c r="M460" s="702"/>
      <c r="N460" s="702"/>
      <c r="O460" s="702"/>
      <c r="P460" s="12"/>
      <c r="Q460" s="12"/>
      <c r="AN460" s="12"/>
      <c r="AO460" s="12"/>
      <c r="AP460" s="12"/>
      <c r="AQ460" s="12"/>
      <c r="AR460" s="12"/>
      <c r="AS460" s="12"/>
      <c r="AT460" s="12"/>
      <c r="AU460" s="12"/>
      <c r="AV460" s="12"/>
      <c r="AW460" s="12"/>
      <c r="AX460" s="12"/>
      <c r="AY460" s="12"/>
      <c r="AZ460" s="12"/>
      <c r="BA460" s="12"/>
      <c r="BB460" s="12"/>
      <c r="BC460" s="12"/>
      <c r="BD460" s="12"/>
      <c r="BE460" s="12"/>
      <c r="BF460" s="12"/>
      <c r="BG460" s="12"/>
    </row>
    <row r="461" spans="2:39" ht="12.75" hidden="1">
      <c r="B461" s="91"/>
      <c r="C461" s="348" t="s">
        <v>74</v>
      </c>
      <c r="D461" s="280"/>
      <c r="E461" s="319"/>
      <c r="F461" s="321"/>
      <c r="G461" s="280" t="s">
        <v>3</v>
      </c>
      <c r="H461" s="322"/>
      <c r="I461" s="320" t="s">
        <v>2</v>
      </c>
      <c r="J461" s="228"/>
      <c r="M461" s="702"/>
      <c r="N461" s="702"/>
      <c r="O461" s="702"/>
      <c r="R461" s="6"/>
      <c r="S461" s="6"/>
      <c r="T461" s="6"/>
      <c r="U461" s="6"/>
      <c r="V461" s="6"/>
      <c r="W461" s="6"/>
      <c r="X461" s="6"/>
      <c r="Y461" s="6"/>
      <c r="Z461" s="6"/>
      <c r="AA461" s="6"/>
      <c r="AB461" s="6"/>
      <c r="AC461" s="6"/>
      <c r="AD461" s="6"/>
      <c r="AE461" s="6"/>
      <c r="AF461" s="6"/>
      <c r="AG461" s="6"/>
      <c r="AH461" s="6"/>
      <c r="AI461" s="6"/>
      <c r="AJ461" s="6"/>
      <c r="AK461" s="6"/>
      <c r="AL461" s="6"/>
      <c r="AM461" s="6"/>
    </row>
    <row r="462" spans="2:51" s="6" customFormat="1" ht="6" customHeight="1" hidden="1">
      <c r="B462" s="272"/>
      <c r="C462" s="318"/>
      <c r="D462" s="319"/>
      <c r="E462" s="319"/>
      <c r="F462" s="344"/>
      <c r="G462" s="280"/>
      <c r="H462" s="345"/>
      <c r="I462" s="320"/>
      <c r="J462" s="5"/>
      <c r="M462" s="702"/>
      <c r="N462" s="702"/>
      <c r="O462" s="702"/>
      <c r="P462" s="12"/>
      <c r="Q462" s="12"/>
      <c r="AN462" s="12"/>
      <c r="AO462" s="12"/>
      <c r="AP462" s="12"/>
      <c r="AQ462" s="12"/>
      <c r="AR462" s="12"/>
      <c r="AS462" s="12"/>
      <c r="AT462" s="12"/>
      <c r="AU462" s="12"/>
      <c r="AV462" s="12"/>
      <c r="AW462" s="12"/>
      <c r="AX462" s="12"/>
      <c r="AY462" s="12"/>
    </row>
    <row r="463" spans="2:59" ht="12.75" hidden="1">
      <c r="B463" s="91"/>
      <c r="C463" s="348" t="s">
        <v>75</v>
      </c>
      <c r="D463" s="349"/>
      <c r="E463" s="350"/>
      <c r="F463" s="321"/>
      <c r="G463" s="280" t="s">
        <v>3</v>
      </c>
      <c r="H463" s="322"/>
      <c r="I463" s="320" t="s">
        <v>2</v>
      </c>
      <c r="J463" s="228"/>
      <c r="M463" s="702"/>
      <c r="N463" s="702"/>
      <c r="O463" s="702"/>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row>
    <row r="464" spans="2:17" s="6" customFormat="1" ht="6" customHeight="1" hidden="1">
      <c r="B464" s="272"/>
      <c r="C464" s="318"/>
      <c r="D464" s="319"/>
      <c r="E464" s="319"/>
      <c r="F464" s="344"/>
      <c r="G464" s="280"/>
      <c r="H464" s="345"/>
      <c r="I464" s="320"/>
      <c r="J464" s="5"/>
      <c r="M464" s="702"/>
      <c r="N464" s="702"/>
      <c r="O464" s="702"/>
      <c r="P464" s="12"/>
      <c r="Q464" s="12"/>
    </row>
    <row r="465" spans="2:59" ht="12.75" hidden="1">
      <c r="B465" s="91"/>
      <c r="C465" s="348" t="s">
        <v>76</v>
      </c>
      <c r="D465" s="280"/>
      <c r="E465" s="319"/>
      <c r="F465" s="321"/>
      <c r="G465" s="280" t="s">
        <v>3</v>
      </c>
      <c r="H465" s="322"/>
      <c r="I465" s="320" t="s">
        <v>2</v>
      </c>
      <c r="J465" s="228"/>
      <c r="M465" s="702"/>
      <c r="N465" s="702"/>
      <c r="O465" s="702"/>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row>
    <row r="466" spans="2:17" s="6" customFormat="1" ht="6" customHeight="1" hidden="1">
      <c r="B466" s="272"/>
      <c r="C466" s="318"/>
      <c r="D466" s="319"/>
      <c r="E466" s="319"/>
      <c r="F466" s="344"/>
      <c r="G466" s="280"/>
      <c r="H466" s="345"/>
      <c r="I466" s="320"/>
      <c r="J466" s="5"/>
      <c r="M466" s="702"/>
      <c r="N466" s="702"/>
      <c r="O466" s="702"/>
      <c r="P466" s="12"/>
      <c r="Q466" s="12"/>
    </row>
    <row r="467" spans="2:59" ht="19.5" customHeight="1" hidden="1">
      <c r="B467" s="91"/>
      <c r="C467" s="691" t="s">
        <v>160</v>
      </c>
      <c r="D467" s="685"/>
      <c r="E467" s="685"/>
      <c r="F467" s="284"/>
      <c r="G467" s="284"/>
      <c r="H467" s="284"/>
      <c r="I467" s="351"/>
      <c r="J467" s="228"/>
      <c r="M467" s="702"/>
      <c r="N467" s="702"/>
      <c r="O467" s="702"/>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row>
    <row r="468" spans="2:59" ht="12.75" hidden="1">
      <c r="B468" s="91"/>
      <c r="C468" s="691"/>
      <c r="D468" s="685"/>
      <c r="E468" s="685"/>
      <c r="F468" s="321"/>
      <c r="G468" s="280" t="s">
        <v>3</v>
      </c>
      <c r="H468" s="322"/>
      <c r="I468" s="320" t="s">
        <v>2</v>
      </c>
      <c r="J468" s="228"/>
      <c r="M468" s="702"/>
      <c r="N468" s="702"/>
      <c r="O468" s="702"/>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row>
    <row r="469" spans="2:59" ht="6.75" customHeight="1" hidden="1">
      <c r="B469" s="91"/>
      <c r="C469" s="352"/>
      <c r="D469" s="353"/>
      <c r="E469" s="353"/>
      <c r="F469" s="295"/>
      <c r="G469" s="295"/>
      <c r="H469" s="295"/>
      <c r="I469" s="296"/>
      <c r="J469" s="228"/>
      <c r="M469" s="702"/>
      <c r="N469" s="702"/>
      <c r="O469" s="702"/>
      <c r="AN469" s="6"/>
      <c r="AO469" s="6"/>
      <c r="AP469" s="6"/>
      <c r="AQ469" s="6"/>
      <c r="AR469" s="6"/>
      <c r="AS469" s="6"/>
      <c r="AT469" s="6"/>
      <c r="AU469" s="6"/>
      <c r="AV469" s="6"/>
      <c r="AW469" s="6"/>
      <c r="AX469" s="6"/>
      <c r="AY469" s="6"/>
      <c r="AZ469" s="6"/>
      <c r="BA469" s="6"/>
      <c r="BB469" s="6"/>
      <c r="BC469" s="6"/>
      <c r="BD469" s="6"/>
      <c r="BE469" s="6"/>
      <c r="BF469" s="6"/>
      <c r="BG469" s="6"/>
    </row>
    <row r="470" spans="2:59" ht="6" customHeight="1" hidden="1">
      <c r="B470" s="91"/>
      <c r="C470" s="354"/>
      <c r="D470" s="355"/>
      <c r="E470" s="355"/>
      <c r="F470" s="302"/>
      <c r="G470" s="302"/>
      <c r="H470" s="302"/>
      <c r="I470" s="303"/>
      <c r="J470" s="228"/>
      <c r="K470" s="281"/>
      <c r="M470" s="702"/>
      <c r="N470" s="702"/>
      <c r="O470" s="702"/>
      <c r="AN470" s="6"/>
      <c r="AO470" s="6"/>
      <c r="AP470" s="6"/>
      <c r="AQ470" s="6"/>
      <c r="AR470" s="6"/>
      <c r="AS470" s="6"/>
      <c r="AT470" s="6"/>
      <c r="AU470" s="6"/>
      <c r="AV470" s="6"/>
      <c r="AW470" s="6"/>
      <c r="AX470" s="6"/>
      <c r="AY470" s="6"/>
      <c r="AZ470" s="6"/>
      <c r="BA470" s="6"/>
      <c r="BB470" s="6"/>
      <c r="BC470" s="6"/>
      <c r="BD470" s="6"/>
      <c r="BE470" s="6"/>
      <c r="BF470" s="6"/>
      <c r="BG470" s="6"/>
    </row>
    <row r="471" spans="2:59" ht="12.75" customHeight="1" hidden="1">
      <c r="B471" s="91"/>
      <c r="C471" s="703" t="s">
        <v>126</v>
      </c>
      <c r="D471" s="670"/>
      <c r="E471" s="670"/>
      <c r="F471" s="670"/>
      <c r="G471" s="670"/>
      <c r="H471" s="670"/>
      <c r="I471" s="704"/>
      <c r="J471" s="228"/>
      <c r="K471" s="281"/>
      <c r="M471" s="702"/>
      <c r="N471" s="702"/>
      <c r="O471" s="702"/>
      <c r="AN471" s="6"/>
      <c r="AO471" s="6"/>
      <c r="AP471" s="6"/>
      <c r="AQ471" s="6"/>
      <c r="AR471" s="6"/>
      <c r="AS471" s="6"/>
      <c r="AT471" s="6"/>
      <c r="AU471" s="6"/>
      <c r="AV471" s="6"/>
      <c r="AW471" s="6"/>
      <c r="AX471" s="6"/>
      <c r="AY471" s="6"/>
      <c r="AZ471" s="6"/>
      <c r="BA471" s="6"/>
      <c r="BB471" s="6"/>
      <c r="BC471" s="6"/>
      <c r="BD471" s="6"/>
      <c r="BE471" s="6"/>
      <c r="BF471" s="6"/>
      <c r="BG471" s="6"/>
    </row>
    <row r="472" spans="2:51" ht="12.75" customHeight="1" hidden="1">
      <c r="B472" s="91"/>
      <c r="C472" s="703" t="s">
        <v>128</v>
      </c>
      <c r="D472" s="670"/>
      <c r="E472" s="670"/>
      <c r="F472" s="670"/>
      <c r="G472" s="670"/>
      <c r="H472" s="670"/>
      <c r="I472" s="704"/>
      <c r="J472" s="228"/>
      <c r="K472" s="281"/>
      <c r="M472" s="702"/>
      <c r="N472" s="702"/>
      <c r="O472" s="702"/>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row>
    <row r="473" spans="2:15" ht="6" customHeight="1" hidden="1">
      <c r="B473" s="91"/>
      <c r="C473" s="316"/>
      <c r="D473" s="282"/>
      <c r="E473" s="282"/>
      <c r="F473" s="282"/>
      <c r="G473" s="282"/>
      <c r="H473" s="282"/>
      <c r="I473" s="317"/>
      <c r="J473" s="228"/>
      <c r="K473" s="281"/>
      <c r="M473" s="702"/>
      <c r="N473" s="702"/>
      <c r="O473" s="702"/>
    </row>
    <row r="474" spans="2:39" ht="12.75" customHeight="1" hidden="1">
      <c r="B474" s="91"/>
      <c r="C474" s="356" t="s">
        <v>127</v>
      </c>
      <c r="D474" s="280"/>
      <c r="E474" s="280"/>
      <c r="F474" s="357"/>
      <c r="G474" s="718" t="s">
        <v>129</v>
      </c>
      <c r="H474" s="719"/>
      <c r="I474" s="720"/>
      <c r="J474" s="228"/>
      <c r="K474" s="281"/>
      <c r="M474" s="702"/>
      <c r="N474" s="702"/>
      <c r="O474" s="702"/>
      <c r="R474" s="6"/>
      <c r="S474" s="6"/>
      <c r="T474" s="6"/>
      <c r="U474" s="6"/>
      <c r="V474" s="6"/>
      <c r="W474" s="6"/>
      <c r="X474" s="6"/>
      <c r="Y474" s="6"/>
      <c r="Z474" s="6"/>
      <c r="AA474" s="6"/>
      <c r="AB474" s="6"/>
      <c r="AC474" s="6"/>
      <c r="AD474" s="6"/>
      <c r="AE474" s="6"/>
      <c r="AF474" s="6"/>
      <c r="AG474" s="6"/>
      <c r="AH474" s="6"/>
      <c r="AI474" s="6"/>
      <c r="AJ474" s="6"/>
      <c r="AK474" s="6"/>
      <c r="AL474" s="6"/>
      <c r="AM474" s="6"/>
    </row>
    <row r="475" spans="2:59" ht="12.75" customHeight="1" hidden="1">
      <c r="B475" s="91"/>
      <c r="C475" s="359"/>
      <c r="D475" s="295"/>
      <c r="E475" s="295"/>
      <c r="F475" s="357"/>
      <c r="G475" s="718" t="s">
        <v>77</v>
      </c>
      <c r="H475" s="719"/>
      <c r="I475" s="720"/>
      <c r="J475" s="228"/>
      <c r="K475" s="281"/>
      <c r="M475" s="702"/>
      <c r="N475" s="702"/>
      <c r="O475" s="702"/>
      <c r="P475" s="6"/>
      <c r="Q475" s="6"/>
      <c r="AZ475" s="6"/>
      <c r="BA475" s="6"/>
      <c r="BB475" s="6"/>
      <c r="BC475" s="6"/>
      <c r="BD475" s="6"/>
      <c r="BE475" s="6"/>
      <c r="BF475" s="6"/>
      <c r="BG475" s="6"/>
    </row>
    <row r="476" spans="2:51" ht="12.75" hidden="1">
      <c r="B476" s="91"/>
      <c r="C476" s="721"/>
      <c r="D476" s="722"/>
      <c r="E476" s="722"/>
      <c r="F476" s="722"/>
      <c r="G476" s="723"/>
      <c r="H476" s="360"/>
      <c r="I476" s="361"/>
      <c r="J476" s="228"/>
      <c r="K476" s="281"/>
      <c r="M476" s="702"/>
      <c r="N476" s="702"/>
      <c r="O476" s="702"/>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row>
    <row r="477" spans="2:59" ht="12.75" hidden="1">
      <c r="B477" s="91"/>
      <c r="C477" s="721"/>
      <c r="D477" s="722"/>
      <c r="E477" s="722"/>
      <c r="F477" s="722"/>
      <c r="G477" s="723"/>
      <c r="H477" s="360"/>
      <c r="I477" s="361"/>
      <c r="J477" s="228"/>
      <c r="K477" s="281"/>
      <c r="M477" s="702"/>
      <c r="N477" s="702"/>
      <c r="O477" s="702"/>
      <c r="P477" s="6"/>
      <c r="Q477" s="6"/>
      <c r="AZ477" s="6"/>
      <c r="BA477" s="6"/>
      <c r="BB477" s="6"/>
      <c r="BC477" s="6"/>
      <c r="BD477" s="6"/>
      <c r="BE477" s="6"/>
      <c r="BF477" s="6"/>
      <c r="BG477" s="6"/>
    </row>
    <row r="478" spans="2:51" ht="12.75" hidden="1">
      <c r="B478" s="91"/>
      <c r="C478" s="721"/>
      <c r="D478" s="722"/>
      <c r="E478" s="722"/>
      <c r="F478" s="722"/>
      <c r="G478" s="723"/>
      <c r="H478" s="360"/>
      <c r="I478" s="361"/>
      <c r="J478" s="228"/>
      <c r="K478" s="281"/>
      <c r="M478" s="702"/>
      <c r="N478" s="702"/>
      <c r="O478" s="702"/>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row>
    <row r="479" spans="2:59" ht="12.75" customHeight="1" hidden="1">
      <c r="B479" s="91"/>
      <c r="C479" s="721"/>
      <c r="D479" s="722"/>
      <c r="E479" s="722"/>
      <c r="F479" s="722"/>
      <c r="G479" s="723"/>
      <c r="H479" s="360"/>
      <c r="I479" s="361"/>
      <c r="J479" s="228"/>
      <c r="K479" s="281"/>
      <c r="M479" s="702"/>
      <c r="N479" s="702"/>
      <c r="O479" s="702"/>
      <c r="P479" s="6"/>
      <c r="Q479" s="6"/>
      <c r="AZ479" s="6"/>
      <c r="BA479" s="6"/>
      <c r="BB479" s="6"/>
      <c r="BC479" s="6"/>
      <c r="BD479" s="6"/>
      <c r="BE479" s="6"/>
      <c r="BF479" s="6"/>
      <c r="BG479" s="6"/>
    </row>
    <row r="480" spans="2:51" ht="12" customHeight="1" hidden="1">
      <c r="B480" s="91"/>
      <c r="C480" s="714"/>
      <c r="D480" s="715"/>
      <c r="E480" s="715"/>
      <c r="F480" s="715"/>
      <c r="G480" s="716"/>
      <c r="H480" s="485"/>
      <c r="I480" s="486"/>
      <c r="J480" s="228"/>
      <c r="K480" s="281"/>
      <c r="M480" s="702"/>
      <c r="N480" s="702"/>
      <c r="O480" s="702"/>
      <c r="P480" s="6"/>
      <c r="Q480" s="6"/>
      <c r="AN480" s="6"/>
      <c r="AO480" s="6"/>
      <c r="AP480" s="6"/>
      <c r="AQ480" s="6"/>
      <c r="AR480" s="6"/>
      <c r="AS480" s="6"/>
      <c r="AT480" s="6"/>
      <c r="AU480" s="6"/>
      <c r="AV480" s="6"/>
      <c r="AW480" s="6"/>
      <c r="AX480" s="6"/>
      <c r="AY480" s="6"/>
    </row>
    <row r="481" spans="2:59" ht="13.5" customHeight="1">
      <c r="B481" s="23"/>
      <c r="C481" s="487"/>
      <c r="D481" s="487"/>
      <c r="E481" s="487"/>
      <c r="F481" s="487"/>
      <c r="G481" s="487"/>
      <c r="H481" s="487"/>
      <c r="I481" s="487"/>
      <c r="J481" s="27"/>
      <c r="M481" s="315"/>
      <c r="N481" s="315"/>
      <c r="O481" s="315"/>
      <c r="P481" s="6"/>
      <c r="Q481" s="6"/>
      <c r="AZ481" s="6"/>
      <c r="BA481" s="6"/>
      <c r="BB481" s="6"/>
      <c r="BC481" s="6"/>
      <c r="BD481" s="6"/>
      <c r="BE481" s="6"/>
      <c r="BF481" s="6"/>
      <c r="BG481" s="6"/>
    </row>
    <row r="482" spans="1:51" ht="12.75">
      <c r="A482" s="9"/>
      <c r="B482" s="51" t="s">
        <v>5</v>
      </c>
      <c r="C482" s="204"/>
      <c r="D482" s="204"/>
      <c r="E482" s="204"/>
      <c r="F482" s="204"/>
      <c r="G482" s="204"/>
      <c r="H482" s="204"/>
      <c r="I482" s="204"/>
      <c r="J482" s="11"/>
      <c r="K482" s="9"/>
      <c r="L482" s="9"/>
      <c r="M482" s="204"/>
      <c r="N482" s="204"/>
      <c r="O482" s="204"/>
      <c r="P482" s="6"/>
      <c r="Q482" s="6"/>
      <c r="AN482" s="6"/>
      <c r="AO482" s="6"/>
      <c r="AP482" s="6"/>
      <c r="AQ482" s="6"/>
      <c r="AR482" s="6"/>
      <c r="AS482" s="6"/>
      <c r="AT482" s="6"/>
      <c r="AU482" s="6"/>
      <c r="AV482" s="6"/>
      <c r="AW482" s="6"/>
      <c r="AX482" s="6"/>
      <c r="AY482" s="6"/>
    </row>
    <row r="483" spans="1:17" ht="12.75">
      <c r="A483" s="9"/>
      <c r="B483" s="51"/>
      <c r="C483" s="204"/>
      <c r="D483" s="204"/>
      <c r="E483" s="204"/>
      <c r="F483" s="204"/>
      <c r="G483" s="204"/>
      <c r="H483" s="204"/>
      <c r="I483" s="204"/>
      <c r="J483" s="11"/>
      <c r="K483" s="9"/>
      <c r="L483" s="9"/>
      <c r="M483" s="204"/>
      <c r="N483" s="204"/>
      <c r="O483" s="204"/>
      <c r="P483" s="6"/>
      <c r="Q483" s="6"/>
    </row>
    <row r="484" spans="1:17" ht="12.75">
      <c r="A484" s="9"/>
      <c r="B484" s="51"/>
      <c r="C484" s="362" t="s">
        <v>78</v>
      </c>
      <c r="D484" s="363"/>
      <c r="E484" s="364"/>
      <c r="F484" s="204" t="s">
        <v>26</v>
      </c>
      <c r="G484" s="365"/>
      <c r="H484" s="365"/>
      <c r="I484" s="365"/>
      <c r="J484" s="11"/>
      <c r="K484" s="9"/>
      <c r="L484" s="9"/>
      <c r="M484" s="717"/>
      <c r="N484" s="717"/>
      <c r="O484" s="717"/>
      <c r="P484" s="6"/>
      <c r="Q484" s="6"/>
    </row>
    <row r="485" spans="2:15" ht="11.25" customHeight="1">
      <c r="B485" s="31"/>
      <c r="C485" s="298"/>
      <c r="D485" s="298"/>
      <c r="E485" s="298"/>
      <c r="F485" s="298"/>
      <c r="G485" s="683"/>
      <c r="H485" s="683"/>
      <c r="I485" s="683"/>
      <c r="J485" s="35"/>
      <c r="M485" s="366"/>
      <c r="N485" s="366"/>
      <c r="O485" s="366"/>
    </row>
    <row r="486" spans="3:17" ht="25.2" customHeight="1">
      <c r="C486" s="315"/>
      <c r="D486" s="315"/>
      <c r="E486" s="315"/>
      <c r="F486" s="315"/>
      <c r="G486" s="366"/>
      <c r="H486" s="366"/>
      <c r="I486" s="366"/>
      <c r="M486" s="366"/>
      <c r="N486" s="366"/>
      <c r="O486" s="366"/>
      <c r="P486" s="6"/>
      <c r="Q486" s="6"/>
    </row>
    <row r="487" spans="2:14" ht="12.75">
      <c r="B487" s="204"/>
      <c r="C487" s="204"/>
      <c r="D487" s="204"/>
      <c r="E487" s="368"/>
      <c r="F487" s="368"/>
      <c r="G487" s="368"/>
      <c r="H487" s="367"/>
      <c r="I487" s="367"/>
      <c r="J487" s="367"/>
      <c r="K487" s="367"/>
      <c r="L487" s="367"/>
      <c r="M487" s="367"/>
      <c r="N487" s="369"/>
    </row>
    <row r="488" spans="8:13" ht="12.75">
      <c r="H488" s="12"/>
      <c r="I488" s="12"/>
      <c r="M488" s="135"/>
    </row>
    <row r="489" spans="8:13" ht="12.75">
      <c r="H489" s="12"/>
      <c r="I489" s="12"/>
      <c r="M489" s="135"/>
    </row>
    <row r="490" spans="8:13" ht="12.75">
      <c r="H490" s="12"/>
      <c r="I490" s="12"/>
      <c r="M490" s="135"/>
    </row>
    <row r="491" spans="8:14" ht="12.75">
      <c r="H491" s="12"/>
      <c r="I491" s="12"/>
      <c r="M491" s="135"/>
      <c r="N491" s="136"/>
    </row>
    <row r="492" spans="8:14" ht="12.75">
      <c r="H492" s="12"/>
      <c r="I492" s="12"/>
      <c r="M492" s="135"/>
      <c r="N492" s="136"/>
    </row>
    <row r="493" spans="8:14" ht="12.75">
      <c r="H493" s="12"/>
      <c r="I493" s="12"/>
      <c r="M493" s="135"/>
      <c r="N493" s="136"/>
    </row>
    <row r="494" spans="8:14" ht="12.75">
      <c r="H494" s="12"/>
      <c r="I494" s="12"/>
      <c r="M494" s="135"/>
      <c r="N494" s="136"/>
    </row>
    <row r="495" spans="8:14" ht="12.75">
      <c r="H495" s="12"/>
      <c r="I495" s="12"/>
      <c r="M495" s="135"/>
      <c r="N495" s="136"/>
    </row>
    <row r="496" spans="8:14" ht="12.75">
      <c r="H496" s="12"/>
      <c r="I496" s="12"/>
      <c r="M496" s="135"/>
      <c r="N496" s="136"/>
    </row>
    <row r="497" spans="8:14" ht="12.75">
      <c r="H497" s="12"/>
      <c r="I497" s="12"/>
      <c r="M497" s="135"/>
      <c r="N497" s="136"/>
    </row>
    <row r="498" spans="8:14" ht="12.75">
      <c r="H498" s="12"/>
      <c r="I498" s="12"/>
      <c r="M498" s="135"/>
      <c r="N498" s="136"/>
    </row>
    <row r="499" spans="8:14" ht="12.75">
      <c r="H499" s="12"/>
      <c r="I499" s="12"/>
      <c r="M499" s="135"/>
      <c r="N499" s="136"/>
    </row>
    <row r="500" spans="8:14" ht="12.75">
      <c r="H500" s="12"/>
      <c r="I500" s="12"/>
      <c r="M500" s="135"/>
      <c r="N500" s="136"/>
    </row>
    <row r="501" spans="8:14" ht="12.75">
      <c r="H501" s="12"/>
      <c r="I501" s="12"/>
      <c r="M501" s="135"/>
      <c r="N501" s="136"/>
    </row>
    <row r="502" spans="8:14" ht="12.75">
      <c r="H502" s="12"/>
      <c r="I502" s="12"/>
      <c r="M502" s="135"/>
      <c r="N502" s="136"/>
    </row>
    <row r="503" spans="8:14" ht="12.75">
      <c r="H503" s="12"/>
      <c r="I503" s="12"/>
      <c r="M503" s="135"/>
      <c r="N503" s="136"/>
    </row>
    <row r="504" spans="8:14" ht="12.75">
      <c r="H504" s="12"/>
      <c r="I504" s="12"/>
      <c r="M504" s="135"/>
      <c r="N504" s="136"/>
    </row>
    <row r="505" spans="8:14" ht="12.75">
      <c r="H505" s="12"/>
      <c r="I505" s="12"/>
      <c r="M505" s="135"/>
      <c r="N505" s="136"/>
    </row>
    <row r="506" spans="8:14" ht="12.75">
      <c r="H506" s="12"/>
      <c r="I506" s="12"/>
      <c r="M506" s="135"/>
      <c r="N506" s="136"/>
    </row>
    <row r="507" spans="8:14" ht="12.75">
      <c r="H507" s="12"/>
      <c r="I507" s="12"/>
      <c r="M507" s="135"/>
      <c r="N507" s="136"/>
    </row>
    <row r="508" spans="8:14" ht="12.75">
      <c r="H508" s="12"/>
      <c r="I508" s="12"/>
      <c r="M508" s="135"/>
      <c r="N508" s="136"/>
    </row>
    <row r="509" spans="8:14" ht="12.75">
      <c r="H509" s="12"/>
      <c r="I509" s="12"/>
      <c r="M509" s="135"/>
      <c r="N509" s="136"/>
    </row>
    <row r="510" spans="8:14" ht="12.75">
      <c r="H510" s="12"/>
      <c r="I510" s="12"/>
      <c r="M510" s="135"/>
      <c r="N510" s="136"/>
    </row>
    <row r="511" spans="8:14" ht="12.75">
      <c r="H511" s="12"/>
      <c r="I511" s="12"/>
      <c r="M511" s="135"/>
      <c r="N511" s="136"/>
    </row>
    <row r="512" spans="8:14" ht="12.75">
      <c r="H512" s="12"/>
      <c r="I512" s="12"/>
      <c r="M512" s="135"/>
      <c r="N512" s="136"/>
    </row>
    <row r="513" spans="8:14" ht="12.75">
      <c r="H513" s="12"/>
      <c r="I513" s="12"/>
      <c r="M513" s="135"/>
      <c r="N513" s="136"/>
    </row>
    <row r="514" spans="8:14" ht="12.75">
      <c r="H514" s="12"/>
      <c r="I514" s="12"/>
      <c r="M514" s="135"/>
      <c r="N514" s="136"/>
    </row>
    <row r="515" spans="8:14" ht="12.75">
      <c r="H515" s="12"/>
      <c r="I515" s="12"/>
      <c r="M515" s="135"/>
      <c r="N515" s="136"/>
    </row>
    <row r="516" spans="8:14" ht="12.75">
      <c r="H516" s="12"/>
      <c r="I516" s="12"/>
      <c r="M516" s="135"/>
      <c r="N516" s="136"/>
    </row>
    <row r="517" spans="8:14" ht="12.75">
      <c r="H517" s="12"/>
      <c r="I517" s="12"/>
      <c r="M517" s="135"/>
      <c r="N517" s="136"/>
    </row>
    <row r="518" spans="8:14" ht="12.75">
      <c r="H518" s="12"/>
      <c r="I518" s="12"/>
      <c r="M518" s="135"/>
      <c r="N518" s="136"/>
    </row>
    <row r="519" spans="8:14" ht="12.75">
      <c r="H519" s="12"/>
      <c r="I519" s="12"/>
      <c r="M519" s="135"/>
      <c r="N519" s="136"/>
    </row>
    <row r="520" spans="8:14" ht="12.75">
      <c r="H520" s="12"/>
      <c r="I520" s="12"/>
      <c r="M520" s="135"/>
      <c r="N520" s="136"/>
    </row>
    <row r="521" spans="8:14" ht="12.75">
      <c r="H521" s="12"/>
      <c r="I521" s="12"/>
      <c r="M521" s="135"/>
      <c r="N521" s="136"/>
    </row>
    <row r="522" spans="8:14" ht="12.75">
      <c r="H522" s="12"/>
      <c r="I522" s="12"/>
      <c r="M522" s="135"/>
      <c r="N522" s="136"/>
    </row>
    <row r="523" spans="8:14" ht="12.75">
      <c r="H523" s="12"/>
      <c r="I523" s="12"/>
      <c r="M523" s="135"/>
      <c r="N523" s="136"/>
    </row>
    <row r="524" spans="8:14" ht="12.75">
      <c r="H524" s="12"/>
      <c r="I524" s="12"/>
      <c r="M524" s="135"/>
      <c r="N524" s="136"/>
    </row>
    <row r="525" spans="8:14" ht="12.75">
      <c r="H525" s="12"/>
      <c r="I525" s="12"/>
      <c r="M525" s="135"/>
      <c r="N525" s="136"/>
    </row>
    <row r="526" spans="8:14" ht="12.75">
      <c r="H526" s="12"/>
      <c r="I526" s="12"/>
      <c r="M526" s="135"/>
      <c r="N526" s="136"/>
    </row>
    <row r="527" spans="8:14" ht="12.75">
      <c r="H527" s="12"/>
      <c r="I527" s="12"/>
      <c r="M527" s="135"/>
      <c r="N527" s="136"/>
    </row>
    <row r="528" spans="8:14" ht="12.75">
      <c r="H528" s="12"/>
      <c r="I528" s="12"/>
      <c r="M528" s="135"/>
      <c r="N528" s="136"/>
    </row>
    <row r="529" spans="8:14" ht="12.75">
      <c r="H529" s="12"/>
      <c r="I529" s="12"/>
      <c r="M529" s="135"/>
      <c r="N529" s="136"/>
    </row>
    <row r="530" spans="8:14" ht="12.75">
      <c r="H530" s="12"/>
      <c r="I530" s="12"/>
      <c r="M530" s="135"/>
      <c r="N530" s="136"/>
    </row>
    <row r="531" spans="8:14" ht="12.75">
      <c r="H531" s="12"/>
      <c r="I531" s="12"/>
      <c r="M531" s="135"/>
      <c r="N531" s="136"/>
    </row>
    <row r="532" spans="8:14" ht="12.75">
      <c r="H532" s="12"/>
      <c r="I532" s="12"/>
      <c r="M532" s="135"/>
      <c r="N532" s="136"/>
    </row>
    <row r="533" spans="8:14" ht="12.75">
      <c r="H533" s="12"/>
      <c r="I533" s="12"/>
      <c r="M533" s="135"/>
      <c r="N533" s="136"/>
    </row>
    <row r="534" spans="8:14" ht="12.75">
      <c r="H534" s="12"/>
      <c r="I534" s="12"/>
      <c r="M534" s="135"/>
      <c r="N534" s="136"/>
    </row>
    <row r="535" spans="8:14" ht="12.75">
      <c r="H535" s="12"/>
      <c r="I535" s="12"/>
      <c r="M535" s="135"/>
      <c r="N535" s="136"/>
    </row>
    <row r="536" spans="8:14" ht="12.75">
      <c r="H536" s="12"/>
      <c r="I536" s="12"/>
      <c r="M536" s="135"/>
      <c r="N536" s="136"/>
    </row>
    <row r="537" spans="8:14" ht="12.75">
      <c r="H537" s="12"/>
      <c r="I537" s="12"/>
      <c r="M537" s="135"/>
      <c r="N537" s="136"/>
    </row>
    <row r="538" spans="8:14" ht="12.75">
      <c r="H538" s="12"/>
      <c r="I538" s="12"/>
      <c r="M538" s="135"/>
      <c r="N538" s="136"/>
    </row>
    <row r="539" spans="8:14" ht="12.75">
      <c r="H539" s="12"/>
      <c r="I539" s="12"/>
      <c r="M539" s="135"/>
      <c r="N539" s="136"/>
    </row>
    <row r="540" spans="8:14" ht="12.75">
      <c r="H540" s="12"/>
      <c r="I540" s="12"/>
      <c r="M540" s="135"/>
      <c r="N540" s="136"/>
    </row>
    <row r="541" spans="8:14" ht="12.75">
      <c r="H541" s="12"/>
      <c r="I541" s="12"/>
      <c r="M541" s="135"/>
      <c r="N541" s="136"/>
    </row>
    <row r="542" spans="8:14" ht="12.75">
      <c r="H542" s="12"/>
      <c r="I542" s="12"/>
      <c r="M542" s="135"/>
      <c r="N542" s="136"/>
    </row>
    <row r="543" spans="8:14" ht="12.75">
      <c r="H543" s="12"/>
      <c r="I543" s="12"/>
      <c r="M543" s="135"/>
      <c r="N543" s="136"/>
    </row>
    <row r="544" spans="8:14" ht="12.75">
      <c r="H544" s="12"/>
      <c r="I544" s="12"/>
      <c r="M544" s="135"/>
      <c r="N544" s="136"/>
    </row>
    <row r="545" spans="8:14" ht="12.75">
      <c r="H545" s="12"/>
      <c r="I545" s="12"/>
      <c r="M545" s="135"/>
      <c r="N545" s="136"/>
    </row>
    <row r="546" spans="8:14" ht="12.75">
      <c r="H546" s="12"/>
      <c r="I546" s="12"/>
      <c r="M546" s="135"/>
      <c r="N546" s="136"/>
    </row>
    <row r="547" spans="8:14" ht="12.75">
      <c r="H547" s="12"/>
      <c r="I547" s="12"/>
      <c r="M547" s="135"/>
      <c r="N547" s="136"/>
    </row>
    <row r="548" spans="8:14" ht="12.75">
      <c r="H548" s="12"/>
      <c r="I548" s="12"/>
      <c r="M548" s="135"/>
      <c r="N548" s="136"/>
    </row>
    <row r="549" spans="8:14" ht="12.75">
      <c r="H549" s="12"/>
      <c r="I549" s="12"/>
      <c r="M549" s="135"/>
      <c r="N549" s="136"/>
    </row>
    <row r="550" spans="8:14" ht="12.75">
      <c r="H550" s="12"/>
      <c r="I550" s="12"/>
      <c r="M550" s="135"/>
      <c r="N550" s="136"/>
    </row>
    <row r="551" spans="8:14" ht="12.75">
      <c r="H551" s="12"/>
      <c r="I551" s="12"/>
      <c r="M551" s="135"/>
      <c r="N551" s="136"/>
    </row>
    <row r="552" spans="8:14" ht="12.75">
      <c r="H552" s="12"/>
      <c r="I552" s="12"/>
      <c r="M552" s="135"/>
      <c r="N552" s="136"/>
    </row>
    <row r="553" spans="8:14" ht="12.75">
      <c r="H553" s="12"/>
      <c r="I553" s="12"/>
      <c r="M553" s="135"/>
      <c r="N553" s="136"/>
    </row>
    <row r="554" spans="8:14" ht="12.75">
      <c r="H554" s="12"/>
      <c r="I554" s="12"/>
      <c r="M554" s="135"/>
      <c r="N554" s="136"/>
    </row>
    <row r="555" spans="8:14" ht="12.75">
      <c r="H555" s="12"/>
      <c r="I555" s="12"/>
      <c r="M555" s="135"/>
      <c r="N555" s="136"/>
    </row>
    <row r="556" spans="8:14" ht="12.75">
      <c r="H556" s="12"/>
      <c r="I556" s="12"/>
      <c r="M556" s="135"/>
      <c r="N556" s="136"/>
    </row>
    <row r="557" spans="8:14" ht="12.75">
      <c r="H557" s="12"/>
      <c r="I557" s="12"/>
      <c r="M557" s="135"/>
      <c r="N557" s="136"/>
    </row>
    <row r="558" spans="8:10" ht="12.75">
      <c r="H558" s="12"/>
      <c r="I558" s="135"/>
      <c r="J558" s="136"/>
    </row>
    <row r="559" spans="8:10" ht="12.75">
      <c r="H559" s="12"/>
      <c r="I559" s="135"/>
      <c r="J559" s="136"/>
    </row>
    <row r="560" spans="8:10" ht="12.75">
      <c r="H560" s="12"/>
      <c r="I560" s="135"/>
      <c r="J560" s="136"/>
    </row>
    <row r="561" spans="8:10" ht="12.75">
      <c r="H561" s="12"/>
      <c r="I561" s="135"/>
      <c r="J561" s="136"/>
    </row>
    <row r="562" spans="8:10" ht="12.75">
      <c r="H562" s="12"/>
      <c r="I562" s="135"/>
      <c r="J562" s="136"/>
    </row>
    <row r="563" spans="8:10" ht="12.75">
      <c r="H563" s="12"/>
      <c r="I563" s="135"/>
      <c r="J563" s="136"/>
    </row>
    <row r="564" spans="8:10" ht="12.75">
      <c r="H564" s="12"/>
      <c r="I564" s="135"/>
      <c r="J564" s="136"/>
    </row>
    <row r="565" spans="8:10" ht="12.75">
      <c r="H565" s="12"/>
      <c r="I565" s="135"/>
      <c r="J565" s="136"/>
    </row>
    <row r="566" spans="8:10" ht="12.75">
      <c r="H566" s="12"/>
      <c r="I566" s="135"/>
      <c r="J566" s="136"/>
    </row>
    <row r="567" spans="8:10" ht="12.75">
      <c r="H567" s="12"/>
      <c r="I567" s="135"/>
      <c r="J567" s="136"/>
    </row>
    <row r="568" spans="8:10" ht="12.75">
      <c r="H568" s="12"/>
      <c r="I568" s="135"/>
      <c r="J568" s="136"/>
    </row>
    <row r="569" spans="8:10" ht="12.75">
      <c r="H569" s="12"/>
      <c r="I569" s="135"/>
      <c r="J569" s="136"/>
    </row>
    <row r="570" spans="8:10" ht="12.75">
      <c r="H570" s="12"/>
      <c r="I570" s="135"/>
      <c r="J570" s="136"/>
    </row>
    <row r="571" spans="8:10" ht="12.75">
      <c r="H571" s="12"/>
      <c r="I571" s="135"/>
      <c r="J571" s="136"/>
    </row>
    <row r="572" spans="8:10" ht="12.75">
      <c r="H572" s="12"/>
      <c r="I572" s="135"/>
      <c r="J572" s="136"/>
    </row>
    <row r="573" spans="8:10" ht="12.75">
      <c r="H573" s="12"/>
      <c r="I573" s="135"/>
      <c r="J573" s="136"/>
    </row>
    <row r="574" spans="8:10" ht="12.75">
      <c r="H574" s="12"/>
      <c r="I574" s="135"/>
      <c r="J574" s="136"/>
    </row>
    <row r="575" spans="8:10" ht="12.75">
      <c r="H575" s="12"/>
      <c r="I575" s="135"/>
      <c r="J575" s="136"/>
    </row>
    <row r="576" spans="8:10" ht="12.75">
      <c r="H576" s="12"/>
      <c r="I576" s="135"/>
      <c r="J576" s="136"/>
    </row>
    <row r="577" spans="8:10" ht="12.75">
      <c r="H577" s="12"/>
      <c r="I577" s="135"/>
      <c r="J577" s="136"/>
    </row>
    <row r="578" spans="8:10" ht="12.75">
      <c r="H578" s="12"/>
      <c r="I578" s="135"/>
      <c r="J578" s="136"/>
    </row>
    <row r="579" spans="8:10" ht="12.75">
      <c r="H579" s="12"/>
      <c r="I579" s="135"/>
      <c r="J579" s="136"/>
    </row>
    <row r="580" spans="8:10" ht="12.75">
      <c r="H580" s="12"/>
      <c r="I580" s="135"/>
      <c r="J580" s="136"/>
    </row>
    <row r="581" spans="8:10" ht="12.75">
      <c r="H581" s="12"/>
      <c r="I581" s="135"/>
      <c r="J581" s="136"/>
    </row>
    <row r="582" spans="8:10" ht="12.75">
      <c r="H582" s="12"/>
      <c r="I582" s="135"/>
      <c r="J582" s="136"/>
    </row>
    <row r="583" spans="8:10" ht="12.75">
      <c r="H583" s="12"/>
      <c r="I583" s="135"/>
      <c r="J583" s="136"/>
    </row>
    <row r="584" spans="8:10" ht="12.75">
      <c r="H584" s="12"/>
      <c r="I584" s="135"/>
      <c r="J584" s="136"/>
    </row>
    <row r="585" spans="8:10" ht="12.75">
      <c r="H585" s="12"/>
      <c r="I585" s="135"/>
      <c r="J585" s="136"/>
    </row>
    <row r="586" spans="8:10" ht="12.75">
      <c r="H586" s="12"/>
      <c r="I586" s="135"/>
      <c r="J586" s="136"/>
    </row>
    <row r="587" spans="8:10" ht="12.75">
      <c r="H587" s="12"/>
      <c r="I587" s="135"/>
      <c r="J587" s="136"/>
    </row>
    <row r="588" spans="8:10" ht="12.75">
      <c r="H588" s="12"/>
      <c r="I588" s="135"/>
      <c r="J588" s="136"/>
    </row>
    <row r="589" spans="8:10" ht="12.75">
      <c r="H589" s="12"/>
      <c r="I589" s="135"/>
      <c r="J589" s="136"/>
    </row>
    <row r="590" spans="8:10" ht="12.75">
      <c r="H590" s="12"/>
      <c r="I590" s="135"/>
      <c r="J590" s="136"/>
    </row>
    <row r="591" spans="8:10" ht="12.75">
      <c r="H591" s="12"/>
      <c r="I591" s="135"/>
      <c r="J591" s="136"/>
    </row>
    <row r="592" spans="8:10" ht="12.75">
      <c r="H592" s="12"/>
      <c r="I592" s="135"/>
      <c r="J592" s="136"/>
    </row>
    <row r="593" spans="8:10" ht="12.75">
      <c r="H593" s="12"/>
      <c r="I593" s="135"/>
      <c r="J593" s="136"/>
    </row>
    <row r="594" spans="8:10" ht="12.75">
      <c r="H594" s="12"/>
      <c r="I594" s="135"/>
      <c r="J594" s="136"/>
    </row>
    <row r="595" spans="8:10" ht="12.75">
      <c r="H595" s="12"/>
      <c r="I595" s="135"/>
      <c r="J595" s="136"/>
    </row>
    <row r="596" spans="8:10" ht="12.75">
      <c r="H596" s="12"/>
      <c r="I596" s="135"/>
      <c r="J596" s="136"/>
    </row>
    <row r="597" spans="8:10" ht="12.75">
      <c r="H597" s="12"/>
      <c r="I597" s="135"/>
      <c r="J597" s="136"/>
    </row>
    <row r="598" spans="8:10" ht="12.75">
      <c r="H598" s="12"/>
      <c r="I598" s="135"/>
      <c r="J598" s="136"/>
    </row>
    <row r="599" spans="8:10" ht="12.75">
      <c r="H599" s="12"/>
      <c r="I599" s="135"/>
      <c r="J599" s="136"/>
    </row>
    <row r="600" spans="8:10" ht="12.75">
      <c r="H600" s="12"/>
      <c r="I600" s="135"/>
      <c r="J600" s="136"/>
    </row>
    <row r="601" spans="8:10" ht="12.75">
      <c r="H601" s="12"/>
      <c r="I601" s="135"/>
      <c r="J601" s="136"/>
    </row>
    <row r="602" spans="8:10" ht="12.75">
      <c r="H602" s="12"/>
      <c r="I602" s="135"/>
      <c r="J602" s="136"/>
    </row>
    <row r="603" spans="8:10" ht="12.75">
      <c r="H603" s="12"/>
      <c r="I603" s="135"/>
      <c r="J603" s="136"/>
    </row>
    <row r="604" spans="8:10" ht="12.75">
      <c r="H604" s="12"/>
      <c r="I604" s="135"/>
      <c r="J604" s="136"/>
    </row>
    <row r="605" spans="8:10" ht="12.75">
      <c r="H605" s="12"/>
      <c r="I605" s="135"/>
      <c r="J605" s="136"/>
    </row>
    <row r="606" spans="8:10" ht="12.75">
      <c r="H606" s="12"/>
      <c r="I606" s="135"/>
      <c r="J606" s="136"/>
    </row>
    <row r="607" spans="8:10" ht="12.75">
      <c r="H607" s="12"/>
      <c r="I607" s="135"/>
      <c r="J607" s="136"/>
    </row>
    <row r="608" spans="8:10" ht="12.75">
      <c r="H608" s="12"/>
      <c r="I608" s="135"/>
      <c r="J608" s="136"/>
    </row>
    <row r="609" spans="8:10" ht="12.75">
      <c r="H609" s="12"/>
      <c r="I609" s="135"/>
      <c r="J609" s="136"/>
    </row>
    <row r="610" spans="8:10" ht="12.75">
      <c r="H610" s="12"/>
      <c r="I610" s="135"/>
      <c r="J610" s="136"/>
    </row>
    <row r="611" spans="8:10" ht="12.75">
      <c r="H611" s="12"/>
      <c r="I611" s="135"/>
      <c r="J611" s="136"/>
    </row>
    <row r="612" spans="8:10" ht="12.75">
      <c r="H612" s="12"/>
      <c r="I612" s="135"/>
      <c r="J612" s="136"/>
    </row>
    <row r="613" spans="8:10" ht="12.75">
      <c r="H613" s="12"/>
      <c r="I613" s="135"/>
      <c r="J613" s="136"/>
    </row>
    <row r="614" spans="8:10" ht="12.75">
      <c r="H614" s="12"/>
      <c r="I614" s="135"/>
      <c r="J614" s="136"/>
    </row>
    <row r="615" spans="8:10" ht="12.75">
      <c r="H615" s="12"/>
      <c r="I615" s="135"/>
      <c r="J615" s="136"/>
    </row>
    <row r="616" spans="8:10" ht="12.75">
      <c r="H616" s="12"/>
      <c r="I616" s="135"/>
      <c r="J616" s="136"/>
    </row>
  </sheetData>
  <sheetProtection algorithmName="SHA-512" hashValue="RConVyU6nt9+LvTQUPWafh5R4p8v2nwA55WnhOpeSlrrTjyz+d/ZQBklsufAyVQFYXb9rj7L9B32O/YTo2Ty5w==" saltValue="AafR5Ei2IuQxLTz/MpV/Ow==" spinCount="100000" sheet="1" objects="1" scenarios="1"/>
  <mergeCells count="294">
    <mergeCell ref="C480:G480"/>
    <mergeCell ref="M484:O484"/>
    <mergeCell ref="G485:I485"/>
    <mergeCell ref="G474:I474"/>
    <mergeCell ref="G475:I475"/>
    <mergeCell ref="C476:G476"/>
    <mergeCell ref="C477:G477"/>
    <mergeCell ref="C478:G478"/>
    <mergeCell ref="C479:G479"/>
    <mergeCell ref="C454:E454"/>
    <mergeCell ref="C456:E456"/>
    <mergeCell ref="C459:I459"/>
    <mergeCell ref="C467:E468"/>
    <mergeCell ref="C471:I471"/>
    <mergeCell ref="C472:I472"/>
    <mergeCell ref="C431:I435"/>
    <mergeCell ref="C438:I444"/>
    <mergeCell ref="C447:I447"/>
    <mergeCell ref="C449:E449"/>
    <mergeCell ref="C451:E451"/>
    <mergeCell ref="C452:E452"/>
    <mergeCell ref="C418:E418"/>
    <mergeCell ref="C420:I420"/>
    <mergeCell ref="C422:I423"/>
    <mergeCell ref="C427:I428"/>
    <mergeCell ref="C401:H401"/>
    <mergeCell ref="C402:H402"/>
    <mergeCell ref="C405:I405"/>
    <mergeCell ref="C406:I406"/>
    <mergeCell ref="C408:E409"/>
    <mergeCell ref="C411:E412"/>
    <mergeCell ref="M370:O370"/>
    <mergeCell ref="M373:O480"/>
    <mergeCell ref="C374:I374"/>
    <mergeCell ref="C376:E376"/>
    <mergeCell ref="C377:H377"/>
    <mergeCell ref="C379:E379"/>
    <mergeCell ref="C380:H380"/>
    <mergeCell ref="C381:H381"/>
    <mergeCell ref="C383:E383"/>
    <mergeCell ref="C384:H384"/>
    <mergeCell ref="C393:H393"/>
    <mergeCell ref="C395:E395"/>
    <mergeCell ref="C396:H396"/>
    <mergeCell ref="C397:H397"/>
    <mergeCell ref="C399:E399"/>
    <mergeCell ref="C400:H400"/>
    <mergeCell ref="C385:H385"/>
    <mergeCell ref="C387:E387"/>
    <mergeCell ref="C388:H388"/>
    <mergeCell ref="C389:H389"/>
    <mergeCell ref="C391:E391"/>
    <mergeCell ref="C392:H392"/>
    <mergeCell ref="C414:E415"/>
    <mergeCell ref="C417:I417"/>
    <mergeCell ref="M366:O366"/>
    <mergeCell ref="C367:E367"/>
    <mergeCell ref="M367:O367"/>
    <mergeCell ref="M368:O368"/>
    <mergeCell ref="C369:E369"/>
    <mergeCell ref="M369:O369"/>
    <mergeCell ref="C362:I362"/>
    <mergeCell ref="M362:O362"/>
    <mergeCell ref="C363:I363"/>
    <mergeCell ref="M363:O363"/>
    <mergeCell ref="M364:O364"/>
    <mergeCell ref="C365:E365"/>
    <mergeCell ref="M365:O365"/>
    <mergeCell ref="C352:E352"/>
    <mergeCell ref="F352:I352"/>
    <mergeCell ref="M352:O352"/>
    <mergeCell ref="G354:I354"/>
    <mergeCell ref="M361:O361"/>
    <mergeCell ref="M337:O337"/>
    <mergeCell ref="C347:I347"/>
    <mergeCell ref="M347:O347"/>
    <mergeCell ref="C349:I349"/>
    <mergeCell ref="M349:O350"/>
    <mergeCell ref="M351:O351"/>
    <mergeCell ref="C345:I345"/>
    <mergeCell ref="E328:H328"/>
    <mergeCell ref="B329:E329"/>
    <mergeCell ref="L329:O329"/>
    <mergeCell ref="C336:I336"/>
    <mergeCell ref="M336:O336"/>
    <mergeCell ref="E280:F280"/>
    <mergeCell ref="B282:I282"/>
    <mergeCell ref="L282:O282"/>
    <mergeCell ref="H320:I320"/>
    <mergeCell ref="E274:F274"/>
    <mergeCell ref="E278:F278"/>
    <mergeCell ref="H278:I278"/>
    <mergeCell ref="E265:F265"/>
    <mergeCell ref="E267:I267"/>
    <mergeCell ref="E272:F272"/>
    <mergeCell ref="H272:I272"/>
    <mergeCell ref="B256:I256"/>
    <mergeCell ref="E261:F261"/>
    <mergeCell ref="H261:I261"/>
    <mergeCell ref="E263:F263"/>
    <mergeCell ref="B268:J268"/>
    <mergeCell ref="B259:F259"/>
    <mergeCell ref="B270:F270"/>
    <mergeCell ref="B276:F276"/>
    <mergeCell ref="B252:G252"/>
    <mergeCell ref="H252:I252"/>
    <mergeCell ref="L252:O252"/>
    <mergeCell ref="B254:G254"/>
    <mergeCell ref="L254:O254"/>
    <mergeCell ref="G233:H233"/>
    <mergeCell ref="G237:H237"/>
    <mergeCell ref="B248:F248"/>
    <mergeCell ref="B250:G250"/>
    <mergeCell ref="H250:I250"/>
    <mergeCell ref="L250:O250"/>
    <mergeCell ref="F222:G222"/>
    <mergeCell ref="F224:I224"/>
    <mergeCell ref="F226:I226"/>
    <mergeCell ref="H216:I216"/>
    <mergeCell ref="B217:J217"/>
    <mergeCell ref="B219:I219"/>
    <mergeCell ref="L219:O219"/>
    <mergeCell ref="B220:I220"/>
    <mergeCell ref="L220:O220"/>
    <mergeCell ref="E212:H212"/>
    <mergeCell ref="B214:G214"/>
    <mergeCell ref="H214:I214"/>
    <mergeCell ref="L214:O214"/>
    <mergeCell ref="B208:D208"/>
    <mergeCell ref="L208:N208"/>
    <mergeCell ref="B209:D209"/>
    <mergeCell ref="L209:N209"/>
    <mergeCell ref="H211:I211"/>
    <mergeCell ref="B205:D205"/>
    <mergeCell ref="B206:D206"/>
    <mergeCell ref="L206:N206"/>
    <mergeCell ref="B207:D207"/>
    <mergeCell ref="L207:N207"/>
    <mergeCell ref="A198:J198"/>
    <mergeCell ref="A199:J199"/>
    <mergeCell ref="B203:D203"/>
    <mergeCell ref="B204:D204"/>
    <mergeCell ref="G181:I181"/>
    <mergeCell ref="C185:I185"/>
    <mergeCell ref="B187:C187"/>
    <mergeCell ref="B195:J195"/>
    <mergeCell ref="A197:J197"/>
    <mergeCell ref="B178:I178"/>
    <mergeCell ref="L178:O178"/>
    <mergeCell ref="B180:E180"/>
    <mergeCell ref="G180:H180"/>
    <mergeCell ref="L180:O180"/>
    <mergeCell ref="B162:C162"/>
    <mergeCell ref="B171:E172"/>
    <mergeCell ref="L171:O172"/>
    <mergeCell ref="B177:I177"/>
    <mergeCell ref="L177:O177"/>
    <mergeCell ref="L162:N162"/>
    <mergeCell ref="B157:I157"/>
    <mergeCell ref="L157:O157"/>
    <mergeCell ref="B158:I158"/>
    <mergeCell ref="L158:O158"/>
    <mergeCell ref="B160:D160"/>
    <mergeCell ref="F160:I160"/>
    <mergeCell ref="L160:N160"/>
    <mergeCell ref="B149:E149"/>
    <mergeCell ref="B151:E152"/>
    <mergeCell ref="L151:O152"/>
    <mergeCell ref="B153:E154"/>
    <mergeCell ref="L153:O154"/>
    <mergeCell ref="B155:J155"/>
    <mergeCell ref="B142:E143"/>
    <mergeCell ref="B144:J144"/>
    <mergeCell ref="B146:I146"/>
    <mergeCell ref="L146:O146"/>
    <mergeCell ref="B148:E148"/>
    <mergeCell ref="F148:G148"/>
    <mergeCell ref="L148:O148"/>
    <mergeCell ref="C136:E136"/>
    <mergeCell ref="F136:I136"/>
    <mergeCell ref="B137:J137"/>
    <mergeCell ref="B139:I139"/>
    <mergeCell ref="L139:O139"/>
    <mergeCell ref="B141:E141"/>
    <mergeCell ref="F141:G141"/>
    <mergeCell ref="L141:O141"/>
    <mergeCell ref="B126:J126"/>
    <mergeCell ref="F128:G128"/>
    <mergeCell ref="L128:O128"/>
    <mergeCell ref="B130:D130"/>
    <mergeCell ref="F130:G130"/>
    <mergeCell ref="L130:N130"/>
    <mergeCell ref="C124:E124"/>
    <mergeCell ref="M124:O124"/>
    <mergeCell ref="C125:E125"/>
    <mergeCell ref="F125:G125"/>
    <mergeCell ref="M125:O125"/>
    <mergeCell ref="C122:E122"/>
    <mergeCell ref="M122:O122"/>
    <mergeCell ref="C123:E123"/>
    <mergeCell ref="F123:G123"/>
    <mergeCell ref="M123:O123"/>
    <mergeCell ref="C117:E117"/>
    <mergeCell ref="F117:G117"/>
    <mergeCell ref="M119:O119"/>
    <mergeCell ref="C121:E121"/>
    <mergeCell ref="F121:G121"/>
    <mergeCell ref="M121:O121"/>
    <mergeCell ref="C113:E113"/>
    <mergeCell ref="F113:G113"/>
    <mergeCell ref="M113:O113"/>
    <mergeCell ref="C115:E115"/>
    <mergeCell ref="F115:G115"/>
    <mergeCell ref="M115:O115"/>
    <mergeCell ref="M107:O107"/>
    <mergeCell ref="B108:J108"/>
    <mergeCell ref="C111:E111"/>
    <mergeCell ref="F111:G111"/>
    <mergeCell ref="M111:O111"/>
    <mergeCell ref="B95:J95"/>
    <mergeCell ref="C99:I99"/>
    <mergeCell ref="M99:O99"/>
    <mergeCell ref="C100:I100"/>
    <mergeCell ref="M100:O100"/>
    <mergeCell ref="M106:O106"/>
    <mergeCell ref="B93:J93"/>
    <mergeCell ref="C94:E94"/>
    <mergeCell ref="F94:G94"/>
    <mergeCell ref="M94:O94"/>
    <mergeCell ref="C87:I87"/>
    <mergeCell ref="M87:O87"/>
    <mergeCell ref="B88:J88"/>
    <mergeCell ref="C90:E90"/>
    <mergeCell ref="F90:G90"/>
    <mergeCell ref="M90:O90"/>
    <mergeCell ref="M78:O78"/>
    <mergeCell ref="F80:G80"/>
    <mergeCell ref="C86:I86"/>
    <mergeCell ref="M86:O86"/>
    <mergeCell ref="H73:I73"/>
    <mergeCell ref="C76:E76"/>
    <mergeCell ref="F76:G76"/>
    <mergeCell ref="M76:O76"/>
    <mergeCell ref="C92:E92"/>
    <mergeCell ref="F92:G92"/>
    <mergeCell ref="M92:O92"/>
    <mergeCell ref="B60:E60"/>
    <mergeCell ref="F60:I60"/>
    <mergeCell ref="F62:I62"/>
    <mergeCell ref="F64:I64"/>
    <mergeCell ref="B52:G52"/>
    <mergeCell ref="E58:F58"/>
    <mergeCell ref="H58:I58"/>
    <mergeCell ref="C78:E78"/>
    <mergeCell ref="F78:G78"/>
    <mergeCell ref="N7:O7"/>
    <mergeCell ref="B12:G12"/>
    <mergeCell ref="B13:G13"/>
    <mergeCell ref="B24:G24"/>
    <mergeCell ref="B25:G25"/>
    <mergeCell ref="B27:G27"/>
    <mergeCell ref="B28:G28"/>
    <mergeCell ref="B29:G29"/>
    <mergeCell ref="B31:G31"/>
    <mergeCell ref="B15:G15"/>
    <mergeCell ref="B16:G16"/>
    <mergeCell ref="B18:G18"/>
    <mergeCell ref="B19:G19"/>
    <mergeCell ref="B21:G21"/>
    <mergeCell ref="B22:G22"/>
    <mergeCell ref="B50:H50"/>
    <mergeCell ref="B42:G42"/>
    <mergeCell ref="C106:I107"/>
    <mergeCell ref="D82:I82"/>
    <mergeCell ref="D119:I119"/>
    <mergeCell ref="C321:I321"/>
    <mergeCell ref="C350:E351"/>
    <mergeCell ref="F350:I351"/>
    <mergeCell ref="G5:I5"/>
    <mergeCell ref="D7:I7"/>
    <mergeCell ref="B43:G43"/>
    <mergeCell ref="B45:G45"/>
    <mergeCell ref="B46:H46"/>
    <mergeCell ref="B48:G48"/>
    <mergeCell ref="B49:H49"/>
    <mergeCell ref="B32:D32"/>
    <mergeCell ref="B33:G33"/>
    <mergeCell ref="B35:G35"/>
    <mergeCell ref="B37:G37"/>
    <mergeCell ref="B39:G39"/>
    <mergeCell ref="B40:G40"/>
    <mergeCell ref="F66:I66"/>
    <mergeCell ref="F68:I68"/>
    <mergeCell ref="F70:G70"/>
  </mergeCells>
  <printOptions/>
  <pageMargins left="0.7086614173228347" right="0.7086614173228347" top="0.55" bottom="0.54" header="0.31496062992125984" footer="0.31496062992125984"/>
  <pageSetup fitToHeight="2" horizontalDpi="600" verticalDpi="600" orientation="portrait" paperSize="9" scale="88" r:id="rId3"/>
  <rowBreaks count="2" manualBreakCount="2">
    <brk id="108" max="16383" man="1"/>
    <brk id="331"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BE435"/>
  <sheetViews>
    <sheetView view="pageBreakPreview" zoomScaleSheetLayoutView="100" workbookViewId="0" topLeftCell="A1">
      <selection activeCell="B15" sqref="B15:G15"/>
    </sheetView>
  </sheetViews>
  <sheetFormatPr defaultColWidth="11.421875" defaultRowHeight="12.75"/>
  <cols>
    <col min="1" max="1" width="2.140625" style="12" customWidth="1"/>
    <col min="2" max="2" width="3.57421875" style="12" customWidth="1"/>
    <col min="3" max="3" width="17.140625" style="12" customWidth="1"/>
    <col min="4" max="4" width="10.00390625" style="12" customWidth="1"/>
    <col min="5" max="5" width="11.28125" style="12" customWidth="1"/>
    <col min="6" max="6" width="11.00390625" style="12" customWidth="1"/>
    <col min="7" max="7" width="7.8515625" style="12" customWidth="1"/>
    <col min="8" max="8" width="9.421875" style="12" customWidth="1"/>
    <col min="9" max="9" width="13.57421875" style="12" customWidth="1"/>
    <col min="10" max="10" width="3.57421875" style="12" customWidth="1"/>
    <col min="11" max="11" width="2.28125" style="12" customWidth="1"/>
    <col min="12" max="12" width="4.28125" style="12" customWidth="1"/>
    <col min="13" max="13" width="15.00390625" style="12" customWidth="1"/>
    <col min="14" max="14" width="12.140625" style="12" customWidth="1"/>
    <col min="15" max="15" width="17.7109375" style="12" customWidth="1"/>
    <col min="16" max="16" width="34.57421875" style="12" bestFit="1" customWidth="1"/>
    <col min="17" max="16384" width="11.421875" style="12" customWidth="1"/>
  </cols>
  <sheetData>
    <row r="1" spans="1:13" ht="27" customHeight="1">
      <c r="A1" s="22"/>
      <c r="B1" s="20" t="s">
        <v>238</v>
      </c>
      <c r="C1" s="22"/>
      <c r="D1" s="22"/>
      <c r="E1" s="22"/>
      <c r="F1" s="22"/>
      <c r="G1" s="22"/>
      <c r="I1" s="504" t="str">
        <f>'Anlage zum Antrag'!I1</f>
        <v>Stand 22.01.2024</v>
      </c>
      <c r="M1" s="61"/>
    </row>
    <row r="2" spans="1:13" ht="27" customHeight="1">
      <c r="A2" s="22"/>
      <c r="C2" s="20" t="s">
        <v>251</v>
      </c>
      <c r="D2" s="22"/>
      <c r="E2" s="22"/>
      <c r="F2" s="22"/>
      <c r="G2" s="22"/>
      <c r="M2" s="61"/>
    </row>
    <row r="3" ht="5.25" customHeight="1"/>
    <row r="4" spans="2:10" ht="5.25" customHeight="1">
      <c r="B4" s="23"/>
      <c r="C4" s="24"/>
      <c r="D4" s="24"/>
      <c r="E4" s="24"/>
      <c r="F4" s="24"/>
      <c r="G4" s="24"/>
      <c r="H4" s="25"/>
      <c r="I4" s="26"/>
      <c r="J4" s="27"/>
    </row>
    <row r="5" spans="1:11" ht="13.65" customHeight="1">
      <c r="A5" s="30"/>
      <c r="B5" s="28" t="s">
        <v>9</v>
      </c>
      <c r="C5" s="1"/>
      <c r="D5" s="523"/>
      <c r="E5" s="523"/>
      <c r="F5" s="523"/>
      <c r="G5" s="726" t="str">
        <f>IF(ISBLANK('Anlage zum Antrag'!G5:I5)," ",'Anlage zum Antrag'!G5:I5)</f>
        <v xml:space="preserve"> </v>
      </c>
      <c r="H5" s="727"/>
      <c r="I5" s="728"/>
      <c r="J5" s="29"/>
      <c r="K5" s="30"/>
    </row>
    <row r="6" spans="1:11" ht="6" customHeight="1">
      <c r="A6" s="30"/>
      <c r="B6" s="99"/>
      <c r="C6" s="1"/>
      <c r="D6" s="523"/>
      <c r="E6" s="523"/>
      <c r="F6" s="523"/>
      <c r="G6" s="491"/>
      <c r="H6" s="491"/>
      <c r="I6" s="492"/>
      <c r="J6" s="29"/>
      <c r="K6" s="30"/>
    </row>
    <row r="7" spans="1:11" ht="13.65" customHeight="1">
      <c r="A7" s="30"/>
      <c r="B7" s="28" t="s">
        <v>7</v>
      </c>
      <c r="C7" s="1"/>
      <c r="D7" s="729" t="str">
        <f>IF(ISBLANK('Anlage zum Antrag'!D7:I7)," ",'Anlage zum Antrag'!D7:I7)</f>
        <v xml:space="preserve"> </v>
      </c>
      <c r="E7" s="730"/>
      <c r="F7" s="730"/>
      <c r="G7" s="730"/>
      <c r="H7" s="730"/>
      <c r="I7" s="731"/>
      <c r="J7" s="29"/>
      <c r="K7" s="30"/>
    </row>
    <row r="8" spans="1:10" ht="5.25" customHeight="1" thickBot="1">
      <c r="A8" s="36"/>
      <c r="B8" s="31"/>
      <c r="C8" s="32"/>
      <c r="D8" s="32"/>
      <c r="E8" s="32"/>
      <c r="F8" s="32"/>
      <c r="G8" s="32"/>
      <c r="H8" s="33"/>
      <c r="I8" s="34"/>
      <c r="J8" s="35"/>
    </row>
    <row r="9" spans="2:10" ht="8.25" customHeight="1">
      <c r="B9" s="42"/>
      <c r="C9" s="39"/>
      <c r="D9" s="39"/>
      <c r="E9" s="39"/>
      <c r="F9" s="43"/>
      <c r="G9" s="39"/>
      <c r="H9" s="44"/>
      <c r="I9" s="45"/>
      <c r="J9" s="41"/>
    </row>
    <row r="10" spans="1:11" ht="11.25" customHeight="1">
      <c r="A10" s="9"/>
      <c r="B10" s="48" t="s">
        <v>250</v>
      </c>
      <c r="D10" s="9"/>
      <c r="E10" s="9"/>
      <c r="G10" s="50"/>
      <c r="H10" s="49" t="s">
        <v>1</v>
      </c>
      <c r="I10" s="49" t="s">
        <v>0</v>
      </c>
      <c r="J10" s="11"/>
      <c r="K10" s="9"/>
    </row>
    <row r="11" spans="1:11" ht="5.25" customHeight="1">
      <c r="A11" s="9"/>
      <c r="B11" s="51"/>
      <c r="D11" s="52"/>
      <c r="E11" s="9"/>
      <c r="G11" s="50"/>
      <c r="H11" s="49"/>
      <c r="I11" s="10"/>
      <c r="J11" s="11"/>
      <c r="K11" s="9"/>
    </row>
    <row r="12" spans="1:11" ht="12.75">
      <c r="A12" s="9"/>
      <c r="B12" s="556" t="s">
        <v>153</v>
      </c>
      <c r="C12" s="557"/>
      <c r="D12" s="557"/>
      <c r="E12" s="557"/>
      <c r="F12" s="557"/>
      <c r="G12" s="557"/>
      <c r="H12" s="522"/>
      <c r="I12" s="522"/>
      <c r="J12" s="11"/>
      <c r="K12" s="9"/>
    </row>
    <row r="13" spans="1:11" ht="12.75">
      <c r="A13" s="9"/>
      <c r="B13" s="564" t="s">
        <v>154</v>
      </c>
      <c r="C13" s="555"/>
      <c r="D13" s="555"/>
      <c r="E13" s="555"/>
      <c r="F13" s="555"/>
      <c r="G13" s="555"/>
      <c r="H13" s="58"/>
      <c r="I13" s="58"/>
      <c r="J13" s="11"/>
      <c r="K13" s="9"/>
    </row>
    <row r="14" spans="1:15" s="61" customFormat="1" ht="5.25" customHeight="1">
      <c r="A14" s="62"/>
      <c r="B14" s="60"/>
      <c r="D14" s="62"/>
      <c r="E14" s="62"/>
      <c r="F14" s="62"/>
      <c r="G14" s="62"/>
      <c r="H14" s="67"/>
      <c r="I14" s="67"/>
      <c r="J14" s="65"/>
      <c r="K14" s="62"/>
      <c r="L14" s="12"/>
      <c r="M14" s="12"/>
      <c r="N14" s="12"/>
      <c r="O14" s="12"/>
    </row>
    <row r="15" spans="1:15" s="61" customFormat="1" ht="12.75">
      <c r="A15" s="9"/>
      <c r="B15" s="556" t="s">
        <v>167</v>
      </c>
      <c r="C15" s="557"/>
      <c r="D15" s="557"/>
      <c r="E15" s="557"/>
      <c r="F15" s="557"/>
      <c r="G15" s="557"/>
      <c r="H15" s="522"/>
      <c r="I15" s="522"/>
      <c r="J15" s="65"/>
      <c r="K15" s="62"/>
      <c r="L15" s="12"/>
      <c r="M15" s="12"/>
      <c r="N15" s="12"/>
      <c r="O15" s="12"/>
    </row>
    <row r="16" spans="1:15" s="61" customFormat="1" ht="12.75">
      <c r="A16" s="9"/>
      <c r="B16" s="564" t="s">
        <v>172</v>
      </c>
      <c r="C16" s="555"/>
      <c r="D16" s="555"/>
      <c r="E16" s="555"/>
      <c r="F16" s="555"/>
      <c r="G16" s="555"/>
      <c r="H16" s="58"/>
      <c r="I16" s="58"/>
      <c r="J16" s="65"/>
      <c r="K16" s="62"/>
      <c r="L16" s="12"/>
      <c r="M16" s="12"/>
      <c r="N16" s="12"/>
      <c r="O16" s="12"/>
    </row>
    <row r="17" spans="1:15" s="61" customFormat="1" ht="5.25" customHeight="1">
      <c r="A17" s="9"/>
      <c r="B17" s="68"/>
      <c r="C17" s="447"/>
      <c r="D17" s="9"/>
      <c r="E17" s="9"/>
      <c r="F17" s="9"/>
      <c r="G17" s="9"/>
      <c r="H17" s="49"/>
      <c r="I17" s="49"/>
      <c r="J17" s="65"/>
      <c r="K17" s="62"/>
      <c r="L17" s="12"/>
      <c r="M17" s="12"/>
      <c r="N17" s="12"/>
      <c r="O17" s="12"/>
    </row>
    <row r="18" spans="1:15" s="61" customFormat="1" ht="12.75">
      <c r="A18" s="9"/>
      <c r="B18" s="556" t="s">
        <v>168</v>
      </c>
      <c r="C18" s="557"/>
      <c r="D18" s="557"/>
      <c r="E18" s="557"/>
      <c r="F18" s="557"/>
      <c r="G18" s="557"/>
      <c r="H18" s="522"/>
      <c r="I18" s="522"/>
      <c r="J18" s="65"/>
      <c r="K18" s="62"/>
      <c r="L18" s="12"/>
      <c r="M18" s="12"/>
      <c r="N18" s="12"/>
      <c r="O18" s="12"/>
    </row>
    <row r="19" spans="1:15" s="61" customFormat="1" ht="12.75">
      <c r="A19" s="9"/>
      <c r="B19" s="564" t="s">
        <v>173</v>
      </c>
      <c r="C19" s="555"/>
      <c r="D19" s="555"/>
      <c r="E19" s="555"/>
      <c r="F19" s="555"/>
      <c r="G19" s="555"/>
      <c r="H19" s="58"/>
      <c r="I19" s="58"/>
      <c r="J19" s="65"/>
      <c r="K19" s="62"/>
      <c r="L19" s="12"/>
      <c r="M19" s="12"/>
      <c r="N19" s="12"/>
      <c r="O19" s="12"/>
    </row>
    <row r="20" spans="1:11" s="6" customFormat="1" ht="5.25" customHeight="1">
      <c r="A20" s="9"/>
      <c r="B20" s="68"/>
      <c r="C20" s="447"/>
      <c r="D20" s="9"/>
      <c r="E20" s="9"/>
      <c r="F20" s="9"/>
      <c r="G20" s="9"/>
      <c r="H20" s="49"/>
      <c r="I20" s="49"/>
      <c r="J20" s="11"/>
      <c r="K20" s="9"/>
    </row>
    <row r="21" spans="1:11" s="6" customFormat="1" ht="12.75">
      <c r="A21" s="9"/>
      <c r="B21" s="556" t="s">
        <v>169</v>
      </c>
      <c r="C21" s="557"/>
      <c r="D21" s="557"/>
      <c r="E21" s="557"/>
      <c r="F21" s="557"/>
      <c r="G21" s="557"/>
      <c r="H21" s="522"/>
      <c r="I21" s="522"/>
      <c r="J21" s="11"/>
      <c r="K21" s="9"/>
    </row>
    <row r="22" spans="1:11" s="6" customFormat="1" ht="12.75">
      <c r="A22" s="9"/>
      <c r="B22" s="564" t="s">
        <v>174</v>
      </c>
      <c r="C22" s="555"/>
      <c r="D22" s="555"/>
      <c r="E22" s="555"/>
      <c r="F22" s="555"/>
      <c r="G22" s="555"/>
      <c r="H22" s="58"/>
      <c r="I22" s="58"/>
      <c r="J22" s="11"/>
      <c r="K22" s="9"/>
    </row>
    <row r="23" spans="1:11" s="6" customFormat="1" ht="5.25" customHeight="1">
      <c r="A23" s="9"/>
      <c r="B23" s="68"/>
      <c r="C23" s="447"/>
      <c r="D23" s="9"/>
      <c r="E23" s="9"/>
      <c r="F23" s="9"/>
      <c r="G23" s="9"/>
      <c r="H23" s="49"/>
      <c r="I23" s="49"/>
      <c r="J23" s="11"/>
      <c r="K23" s="9"/>
    </row>
    <row r="24" spans="1:11" s="6" customFormat="1" ht="12.75">
      <c r="A24" s="9"/>
      <c r="B24" s="556" t="s">
        <v>170</v>
      </c>
      <c r="C24" s="557"/>
      <c r="D24" s="557"/>
      <c r="E24" s="557"/>
      <c r="F24" s="557"/>
      <c r="G24" s="557"/>
      <c r="H24" s="522"/>
      <c r="I24" s="522"/>
      <c r="J24" s="11"/>
      <c r="K24" s="9"/>
    </row>
    <row r="25" spans="1:11" s="6" customFormat="1" ht="12.75">
      <c r="A25" s="9"/>
      <c r="B25" s="564" t="s">
        <v>175</v>
      </c>
      <c r="C25" s="555"/>
      <c r="D25" s="555"/>
      <c r="E25" s="555"/>
      <c r="F25" s="555"/>
      <c r="G25" s="555"/>
      <c r="H25" s="58"/>
      <c r="I25" s="58"/>
      <c r="J25" s="11"/>
      <c r="K25" s="9"/>
    </row>
    <row r="26" spans="1:11" s="6" customFormat="1" ht="5.25" customHeight="1">
      <c r="A26" s="9"/>
      <c r="B26" s="68"/>
      <c r="C26" s="447"/>
      <c r="D26" s="9"/>
      <c r="E26" s="9"/>
      <c r="F26" s="9"/>
      <c r="G26" s="9"/>
      <c r="H26" s="49"/>
      <c r="I26" s="49"/>
      <c r="J26" s="11"/>
      <c r="K26" s="9"/>
    </row>
    <row r="27" spans="1:11" s="6" customFormat="1" ht="12.75">
      <c r="A27" s="9"/>
      <c r="B27" s="556" t="s">
        <v>239</v>
      </c>
      <c r="C27" s="557"/>
      <c r="D27" s="557"/>
      <c r="E27" s="557"/>
      <c r="F27" s="557"/>
      <c r="G27" s="557"/>
      <c r="H27" s="522"/>
      <c r="I27" s="522"/>
      <c r="J27" s="11"/>
      <c r="K27" s="9"/>
    </row>
    <row r="28" spans="1:11" s="6" customFormat="1" ht="18.6" customHeight="1">
      <c r="A28" s="9"/>
      <c r="B28" s="564" t="s">
        <v>143</v>
      </c>
      <c r="C28" s="555"/>
      <c r="D28" s="555"/>
      <c r="E28" s="555"/>
      <c r="F28" s="555"/>
      <c r="G28" s="555"/>
      <c r="H28" s="70"/>
      <c r="I28" s="70"/>
      <c r="J28" s="11"/>
      <c r="K28" s="9"/>
    </row>
    <row r="29" spans="1:11" s="6" customFormat="1" ht="12.75">
      <c r="A29" s="9"/>
      <c r="B29" s="556" t="s">
        <v>240</v>
      </c>
      <c r="C29" s="557"/>
      <c r="D29" s="557"/>
      <c r="E29" s="557"/>
      <c r="F29" s="557"/>
      <c r="G29" s="557"/>
      <c r="H29" s="522"/>
      <c r="I29" s="522"/>
      <c r="J29" s="11"/>
      <c r="K29" s="9"/>
    </row>
    <row r="30" spans="1:11" s="6" customFormat="1" ht="6" customHeight="1">
      <c r="A30" s="9"/>
      <c r="B30" s="444"/>
      <c r="C30" s="445"/>
      <c r="D30" s="445"/>
      <c r="E30" s="445"/>
      <c r="F30" s="445"/>
      <c r="G30" s="445"/>
      <c r="H30" s="70"/>
      <c r="I30" s="70"/>
      <c r="J30" s="11"/>
      <c r="K30" s="9"/>
    </row>
    <row r="31" spans="1:11" s="6" customFormat="1" ht="12.75">
      <c r="A31" s="9"/>
      <c r="B31" s="556" t="s">
        <v>241</v>
      </c>
      <c r="C31" s="557"/>
      <c r="D31" s="557"/>
      <c r="E31" s="557"/>
      <c r="F31" s="557"/>
      <c r="G31" s="557"/>
      <c r="H31" s="522"/>
      <c r="I31" s="522"/>
      <c r="J31" s="11"/>
      <c r="K31" s="9"/>
    </row>
    <row r="32" spans="2:10" s="6" customFormat="1" ht="7.2" customHeight="1">
      <c r="B32" s="554"/>
      <c r="C32" s="555"/>
      <c r="D32" s="555"/>
      <c r="E32" s="71"/>
      <c r="F32" s="71"/>
      <c r="G32" s="71"/>
      <c r="H32" s="72"/>
      <c r="I32" s="72"/>
      <c r="J32" s="5"/>
    </row>
    <row r="33" spans="1:11" s="6" customFormat="1" ht="12.75">
      <c r="A33" s="9"/>
      <c r="B33" s="556" t="s">
        <v>242</v>
      </c>
      <c r="C33" s="557"/>
      <c r="D33" s="557"/>
      <c r="E33" s="557"/>
      <c r="F33" s="557"/>
      <c r="G33" s="557"/>
      <c r="H33" s="522"/>
      <c r="I33" s="522"/>
      <c r="J33" s="11"/>
      <c r="K33" s="9"/>
    </row>
    <row r="34" spans="1:11" s="6" customFormat="1" ht="6" customHeight="1">
      <c r="A34" s="9"/>
      <c r="B34" s="444"/>
      <c r="C34" s="445"/>
      <c r="D34" s="445"/>
      <c r="E34" s="445"/>
      <c r="F34" s="445"/>
      <c r="G34" s="445"/>
      <c r="H34" s="70"/>
      <c r="I34" s="70"/>
      <c r="J34" s="11"/>
      <c r="K34" s="9"/>
    </row>
    <row r="35" spans="2:11" s="6" customFormat="1" ht="13.2" customHeight="1">
      <c r="B35" s="556" t="s">
        <v>243</v>
      </c>
      <c r="C35" s="557"/>
      <c r="D35" s="557"/>
      <c r="E35" s="557"/>
      <c r="F35" s="557"/>
      <c r="G35" s="557"/>
      <c r="H35" s="522"/>
      <c r="I35" s="522"/>
      <c r="J35" s="11"/>
      <c r="K35" s="9"/>
    </row>
    <row r="36" spans="2:10" s="6" customFormat="1" ht="6" customHeight="1">
      <c r="B36" s="448"/>
      <c r="C36" s="449"/>
      <c r="D36" s="449"/>
      <c r="E36" s="449"/>
      <c r="F36" s="449"/>
      <c r="G36" s="449"/>
      <c r="H36" s="74"/>
      <c r="I36" s="74"/>
      <c r="J36" s="5"/>
    </row>
    <row r="37" spans="1:11" s="6" customFormat="1" ht="13.2" customHeight="1" hidden="1">
      <c r="A37" s="9"/>
      <c r="B37" s="528" t="s">
        <v>237</v>
      </c>
      <c r="C37" s="529"/>
      <c r="D37" s="529"/>
      <c r="E37" s="529"/>
      <c r="F37" s="529"/>
      <c r="G37" s="529"/>
      <c r="H37" s="522"/>
      <c r="I37" s="522"/>
      <c r="J37" s="11"/>
      <c r="K37" s="9"/>
    </row>
    <row r="38" spans="2:10" s="6" customFormat="1" ht="6" customHeight="1" hidden="1">
      <c r="B38" s="51"/>
      <c r="C38" s="74"/>
      <c r="D38" s="74"/>
      <c r="E38" s="74"/>
      <c r="G38" s="74"/>
      <c r="H38" s="74"/>
      <c r="I38" s="74"/>
      <c r="J38" s="5"/>
    </row>
    <row r="39" spans="1:11" s="6" customFormat="1" ht="13.2" customHeight="1" hidden="1">
      <c r="A39" s="9"/>
      <c r="B39" s="51" t="str">
        <f>IF('Anlage zum Antrag'!H39="x","  Nr. 2.1.2 durchgeführt?","")</f>
        <v/>
      </c>
      <c r="D39" s="57"/>
      <c r="E39" s="9"/>
      <c r="G39" s="9"/>
      <c r="H39" s="55"/>
      <c r="I39" s="55"/>
      <c r="J39" s="11"/>
      <c r="K39" s="9"/>
    </row>
    <row r="40" spans="1:11" s="6" customFormat="1" ht="13.2" customHeight="1" hidden="1">
      <c r="A40" s="9"/>
      <c r="B40" s="51"/>
      <c r="D40" s="57"/>
      <c r="E40" s="9"/>
      <c r="G40" s="9"/>
      <c r="H40" s="9"/>
      <c r="I40" s="9"/>
      <c r="J40" s="11"/>
      <c r="K40" s="9"/>
    </row>
    <row r="41" spans="2:10" s="6" customFormat="1" ht="6" customHeight="1" hidden="1">
      <c r="B41" s="51"/>
      <c r="C41" s="74"/>
      <c r="D41" s="74"/>
      <c r="E41" s="74"/>
      <c r="G41" s="74"/>
      <c r="H41" s="74"/>
      <c r="I41" s="74"/>
      <c r="J41" s="5"/>
    </row>
    <row r="42" spans="1:11" s="6" customFormat="1" ht="13.2" customHeight="1" hidden="1">
      <c r="A42" s="9"/>
      <c r="B42" s="51" t="str">
        <f>IF('Anlage zum Antrag'!H42="x","  Nr. 2.1.2 durchgeführt?","")</f>
        <v/>
      </c>
      <c r="D42" s="57"/>
      <c r="E42" s="9"/>
      <c r="G42" s="9"/>
      <c r="H42" s="55"/>
      <c r="I42" s="55"/>
      <c r="J42" s="11"/>
      <c r="K42" s="9"/>
    </row>
    <row r="43" spans="1:11" s="6" customFormat="1" ht="13.2" customHeight="1" hidden="1">
      <c r="A43" s="9"/>
      <c r="B43" s="51"/>
      <c r="D43" s="57"/>
      <c r="E43" s="9"/>
      <c r="G43" s="9"/>
      <c r="H43" s="9"/>
      <c r="I43" s="9"/>
      <c r="J43" s="11"/>
      <c r="K43" s="9"/>
    </row>
    <row r="44" spans="2:10" s="6" customFormat="1" ht="6" customHeight="1" hidden="1">
      <c r="B44" s="51"/>
      <c r="C44" s="74"/>
      <c r="D44" s="74"/>
      <c r="E44" s="74"/>
      <c r="G44" s="74"/>
      <c r="H44" s="74"/>
      <c r="I44" s="74"/>
      <c r="J44" s="5"/>
    </row>
    <row r="45" spans="1:11" s="6" customFormat="1" ht="12.75" hidden="1">
      <c r="A45" s="9"/>
      <c r="B45" s="51" t="str">
        <f>IF('Anlage zum Antrag'!H45="x","  Nr. 2.1.2 durchgeführt?","")</f>
        <v/>
      </c>
      <c r="D45" s="57"/>
      <c r="E45" s="9"/>
      <c r="G45" s="9"/>
      <c r="H45" s="55"/>
      <c r="I45" s="55"/>
      <c r="J45" s="11"/>
      <c r="K45" s="9"/>
    </row>
    <row r="46" spans="1:12" s="6" customFormat="1" ht="12.75" hidden="1">
      <c r="A46" s="9"/>
      <c r="B46" s="51"/>
      <c r="J46" s="11"/>
      <c r="K46" s="9"/>
      <c r="L46" s="69"/>
    </row>
    <row r="47" spans="1:11" s="6" customFormat="1" ht="6" customHeight="1" hidden="1">
      <c r="A47" s="9"/>
      <c r="B47" s="51"/>
      <c r="D47" s="57"/>
      <c r="E47" s="9"/>
      <c r="G47" s="9"/>
      <c r="H47" s="70"/>
      <c r="I47" s="70"/>
      <c r="J47" s="11"/>
      <c r="K47" s="9"/>
    </row>
    <row r="48" spans="1:12" s="6" customFormat="1" ht="12.75" hidden="1">
      <c r="A48" s="9"/>
      <c r="B48" s="51" t="str">
        <f>IF('Anlage zum Antrag'!H48="x","  Nr. 2.1.2 durchgeführt?","")</f>
        <v/>
      </c>
      <c r="D48" s="57"/>
      <c r="E48" s="9"/>
      <c r="G48" s="9"/>
      <c r="H48" s="55"/>
      <c r="I48" s="55"/>
      <c r="J48" s="11"/>
      <c r="K48" s="9"/>
      <c r="L48" s="69"/>
    </row>
    <row r="49" spans="1:12" s="6" customFormat="1" ht="12.75" hidden="1">
      <c r="A49" s="9"/>
      <c r="B49" s="51"/>
      <c r="J49" s="11"/>
      <c r="K49" s="9"/>
      <c r="L49" s="69"/>
    </row>
    <row r="50" spans="1:12" s="6" customFormat="1" ht="12.75" hidden="1">
      <c r="A50" s="9"/>
      <c r="B50" s="51"/>
      <c r="J50" s="11"/>
      <c r="K50" s="9"/>
      <c r="L50" s="69"/>
    </row>
    <row r="51" spans="1:13" ht="13.2" customHeight="1" hidden="1">
      <c r="A51" s="9"/>
      <c r="B51" s="51"/>
      <c r="D51" s="57"/>
      <c r="E51" s="9"/>
      <c r="G51" s="9"/>
      <c r="H51" s="70"/>
      <c r="I51" s="70"/>
      <c r="J51" s="11"/>
      <c r="K51" s="9"/>
      <c r="M51" s="6"/>
    </row>
    <row r="52" spans="1:13" ht="12.75">
      <c r="A52" s="9"/>
      <c r="B52" s="528" t="s">
        <v>196</v>
      </c>
      <c r="C52" s="557"/>
      <c r="D52" s="557"/>
      <c r="E52" s="557"/>
      <c r="F52" s="557"/>
      <c r="G52" s="557"/>
      <c r="H52" s="522"/>
      <c r="I52" s="522"/>
      <c r="J52" s="11"/>
      <c r="K52" s="9"/>
      <c r="M52" s="6"/>
    </row>
    <row r="53" spans="1:13" ht="7.2" customHeight="1" thickBot="1">
      <c r="A53" s="9"/>
      <c r="B53" s="8"/>
      <c r="C53" s="30"/>
      <c r="D53" s="1"/>
      <c r="E53" s="1"/>
      <c r="F53" s="1"/>
      <c r="G53" s="1"/>
      <c r="H53" s="47"/>
      <c r="I53" s="59"/>
      <c r="J53" s="11"/>
      <c r="K53" s="9"/>
      <c r="M53" s="6"/>
    </row>
    <row r="54" spans="2:14" ht="8.25" customHeight="1">
      <c r="B54" s="80"/>
      <c r="C54" s="81"/>
      <c r="D54" s="81"/>
      <c r="E54" s="81"/>
      <c r="F54" s="81"/>
      <c r="G54" s="81"/>
      <c r="H54" s="81"/>
      <c r="I54" s="81"/>
      <c r="J54" s="82"/>
      <c r="M54" s="6"/>
      <c r="N54" s="62"/>
    </row>
    <row r="55" spans="1:13" ht="12.6" customHeight="1">
      <c r="A55" s="86"/>
      <c r="B55" s="83" t="s">
        <v>14</v>
      </c>
      <c r="C55" s="84"/>
      <c r="D55" s="84"/>
      <c r="E55" s="84"/>
      <c r="F55" s="84"/>
      <c r="G55" s="84"/>
      <c r="H55" s="84"/>
      <c r="I55" s="84"/>
      <c r="J55" s="85"/>
      <c r="K55" s="86"/>
      <c r="M55" s="6"/>
    </row>
    <row r="56" spans="2:13" ht="12.75">
      <c r="B56" s="51" t="s">
        <v>21</v>
      </c>
      <c r="C56" s="9"/>
      <c r="D56" s="9"/>
      <c r="E56" s="9"/>
      <c r="F56" s="9"/>
      <c r="G56" s="9"/>
      <c r="H56" s="58"/>
      <c r="I56" s="10"/>
      <c r="J56" s="11"/>
      <c r="K56" s="9"/>
      <c r="M56" s="6"/>
    </row>
    <row r="57" spans="2:13" ht="7.5" customHeight="1">
      <c r="B57" s="51"/>
      <c r="C57" s="9"/>
      <c r="D57" s="9"/>
      <c r="E57" s="9"/>
      <c r="F57" s="9"/>
      <c r="G57" s="9"/>
      <c r="H57" s="58"/>
      <c r="I57" s="10"/>
      <c r="J57" s="11"/>
      <c r="K57" s="9"/>
      <c r="M57" s="6"/>
    </row>
    <row r="58" spans="2:13" ht="12.75">
      <c r="B58" s="90" t="s">
        <v>12</v>
      </c>
      <c r="C58" s="9"/>
      <c r="D58" s="88"/>
      <c r="E58" s="724"/>
      <c r="F58" s="725"/>
      <c r="G58" s="89" t="s">
        <v>11</v>
      </c>
      <c r="H58" s="724"/>
      <c r="I58" s="725"/>
      <c r="J58" s="11"/>
      <c r="K58" s="9"/>
      <c r="M58" s="6"/>
    </row>
    <row r="59" spans="2:13" ht="4.65" customHeight="1">
      <c r="B59" s="8"/>
      <c r="C59" s="9"/>
      <c r="D59" s="9"/>
      <c r="E59" s="9"/>
      <c r="F59" s="9"/>
      <c r="G59" s="9"/>
      <c r="H59" s="58"/>
      <c r="I59" s="10"/>
      <c r="J59" s="11"/>
      <c r="K59" s="9"/>
      <c r="M59" s="6"/>
    </row>
    <row r="60" spans="2:13" ht="12.75">
      <c r="B60" s="51" t="s">
        <v>8</v>
      </c>
      <c r="C60" s="9"/>
      <c r="D60" s="9"/>
      <c r="E60" s="9"/>
      <c r="F60" s="521"/>
      <c r="G60" s="9" t="s">
        <v>171</v>
      </c>
      <c r="H60" s="58"/>
      <c r="I60" s="10"/>
      <c r="J60" s="11"/>
      <c r="K60" s="9"/>
      <c r="M60" s="6"/>
    </row>
    <row r="61" spans="2:13" ht="5.25" customHeight="1">
      <c r="B61" s="8"/>
      <c r="C61" s="9"/>
      <c r="D61" s="9"/>
      <c r="E61" s="9"/>
      <c r="F61" s="9"/>
      <c r="G61" s="9"/>
      <c r="H61" s="58"/>
      <c r="I61" s="10"/>
      <c r="J61" s="11"/>
      <c r="K61" s="9"/>
      <c r="M61" s="6"/>
    </row>
    <row r="62" spans="1:13" ht="12.75">
      <c r="A62" s="1"/>
      <c r="B62" s="99" t="s">
        <v>132</v>
      </c>
      <c r="F62" s="735" t="str">
        <f>IF(ISBLANK('Anlage zum Antrag'!F62)," ",IF($F$60="J",'Anlage zum Antrag'!F62,IF($F$60="T",'Anlage zum Antrag'!F62," ")))</f>
        <v xml:space="preserve"> </v>
      </c>
      <c r="G62" s="736"/>
      <c r="H62" s="736"/>
      <c r="I62" s="737"/>
      <c r="J62" s="102"/>
      <c r="K62" s="1"/>
      <c r="M62" s="6"/>
    </row>
    <row r="63" spans="1:13" ht="4.65" customHeight="1">
      <c r="A63" s="1"/>
      <c r="B63" s="99"/>
      <c r="C63" s="1"/>
      <c r="D63" s="1"/>
      <c r="G63" s="1"/>
      <c r="H63" s="1"/>
      <c r="I63" s="1"/>
      <c r="J63" s="102"/>
      <c r="K63" s="1"/>
      <c r="M63" s="6"/>
    </row>
    <row r="64" spans="1:13" ht="12.75">
      <c r="A64" s="1"/>
      <c r="B64" s="99" t="s">
        <v>133</v>
      </c>
      <c r="F64" s="735" t="str">
        <f>IF(ISBLANK('Anlage zum Antrag'!F64)," ",IF($F$60="J",'Anlage zum Antrag'!F64,IF($F$60="T",'Anlage zum Antrag'!F64," ")))</f>
        <v xml:space="preserve"> </v>
      </c>
      <c r="G64" s="736"/>
      <c r="H64" s="736"/>
      <c r="I64" s="737"/>
      <c r="J64" s="102"/>
      <c r="K64" s="1"/>
      <c r="M64" s="6"/>
    </row>
    <row r="65" spans="1:13" ht="4.65" customHeight="1">
      <c r="A65" s="1"/>
      <c r="B65" s="99"/>
      <c r="F65" s="97"/>
      <c r="G65" s="97"/>
      <c r="H65" s="97"/>
      <c r="I65" s="97"/>
      <c r="J65" s="102"/>
      <c r="K65" s="1"/>
      <c r="L65" s="52"/>
      <c r="M65" s="6"/>
    </row>
    <row r="66" spans="1:13" ht="12.75">
      <c r="A66" s="1"/>
      <c r="B66" s="99" t="s">
        <v>134</v>
      </c>
      <c r="F66" s="735" t="str">
        <f>IF(ISBLANK('Anlage zum Antrag'!F66)," ",IF($F$60="J",'Anlage zum Antrag'!F66,IF($F$60="T",'Anlage zum Antrag'!F66," ")))</f>
        <v xml:space="preserve"> </v>
      </c>
      <c r="G66" s="736"/>
      <c r="H66" s="736"/>
      <c r="I66" s="737"/>
      <c r="J66" s="102"/>
      <c r="K66" s="1"/>
      <c r="L66" s="372"/>
      <c r="M66" s="6"/>
    </row>
    <row r="67" spans="1:13" ht="4.65" customHeight="1">
      <c r="A67" s="1"/>
      <c r="B67" s="99"/>
      <c r="E67" s="103"/>
      <c r="F67" s="97"/>
      <c r="G67" s="97"/>
      <c r="H67" s="97"/>
      <c r="I67" s="97"/>
      <c r="J67" s="102"/>
      <c r="K67" s="1"/>
      <c r="L67" s="372"/>
      <c r="M67" s="6"/>
    </row>
    <row r="68" spans="1:12" ht="12.75">
      <c r="A68" s="1"/>
      <c r="B68" s="99" t="s">
        <v>88</v>
      </c>
      <c r="E68" s="97"/>
      <c r="F68" s="735" t="str">
        <f>IF(ISBLANK('Anlage zum Antrag'!F68)," ",IF($F$60="J",'Anlage zum Antrag'!F68,IF($F$60="T",'Anlage zum Antrag'!F68," ")))</f>
        <v xml:space="preserve"> </v>
      </c>
      <c r="G68" s="736"/>
      <c r="H68" s="736"/>
      <c r="I68" s="737"/>
      <c r="J68" s="102"/>
      <c r="K68" s="1"/>
      <c r="L68" s="372"/>
    </row>
    <row r="69" spans="1:12" ht="4.65" customHeight="1">
      <c r="A69" s="1"/>
      <c r="B69" s="99"/>
      <c r="E69" s="103"/>
      <c r="F69" s="97"/>
      <c r="G69" s="97"/>
      <c r="H69" s="97"/>
      <c r="I69" s="97"/>
      <c r="J69" s="102"/>
      <c r="K69" s="1"/>
      <c r="L69" s="372"/>
    </row>
    <row r="70" spans="1:11" ht="13.8">
      <c r="A70" s="1"/>
      <c r="B70" s="104" t="s">
        <v>35</v>
      </c>
      <c r="E70" s="97"/>
      <c r="F70" s="738" t="str">
        <f>IF(ISBLANK('Anlage zum Antrag'!F70)," ",IF($F$60="J",'Anlage zum Antrag'!F70,IF($F$60="T",'Anlage zum Antrag'!F70," ")))</f>
        <v xml:space="preserve"> </v>
      </c>
      <c r="G70" s="739"/>
      <c r="H70" s="398"/>
      <c r="I70" s="398"/>
      <c r="J70" s="102"/>
      <c r="K70" s="1"/>
    </row>
    <row r="71" spans="1:11" ht="8.25" customHeight="1">
      <c r="A71" s="1"/>
      <c r="B71" s="99"/>
      <c r="E71" s="103"/>
      <c r="F71" s="103"/>
      <c r="G71" s="103"/>
      <c r="H71" s="103"/>
      <c r="I71" s="103"/>
      <c r="J71" s="102"/>
      <c r="K71" s="1"/>
    </row>
    <row r="72" spans="1:11" ht="12.75">
      <c r="A72" s="1"/>
      <c r="B72" s="99"/>
      <c r="E72" s="103"/>
      <c r="F72" s="103"/>
      <c r="G72" s="103"/>
      <c r="H72" s="103"/>
      <c r="I72" s="103"/>
      <c r="J72" s="102"/>
      <c r="K72" s="1"/>
    </row>
    <row r="73" spans="1:11" ht="12.75">
      <c r="A73" s="1"/>
      <c r="B73" s="99"/>
      <c r="E73" s="103"/>
      <c r="F73" s="103"/>
      <c r="G73" s="103"/>
      <c r="H73" s="103"/>
      <c r="I73" s="103"/>
      <c r="J73" s="102"/>
      <c r="K73" s="1"/>
    </row>
    <row r="74" spans="1:14" ht="7.2" customHeight="1" thickBot="1">
      <c r="A74" s="1"/>
      <c r="B74" s="108"/>
      <c r="C74" s="54"/>
      <c r="D74" s="54"/>
      <c r="E74" s="54"/>
      <c r="F74" s="1"/>
      <c r="G74" s="1"/>
      <c r="H74" s="100"/>
      <c r="I74" s="100"/>
      <c r="J74" s="102"/>
      <c r="L74" s="6"/>
      <c r="N74" s="373"/>
    </row>
    <row r="75" spans="2:14" ht="8.25" customHeight="1">
      <c r="B75" s="42"/>
      <c r="C75" s="39"/>
      <c r="D75" s="39"/>
      <c r="E75" s="39"/>
      <c r="F75" s="43"/>
      <c r="G75" s="39"/>
      <c r="H75" s="44"/>
      <c r="I75" s="45"/>
      <c r="J75" s="41"/>
      <c r="M75" s="6"/>
      <c r="N75" s="373"/>
    </row>
    <row r="76" spans="1:13" ht="22.5" customHeight="1">
      <c r="A76" s="1"/>
      <c r="B76" s="108"/>
      <c r="C76" s="583" t="s">
        <v>34</v>
      </c>
      <c r="D76" s="583"/>
      <c r="E76" s="540"/>
      <c r="F76" s="584" t="s">
        <v>32</v>
      </c>
      <c r="G76" s="585"/>
      <c r="H76" s="100"/>
      <c r="I76" s="584" t="s">
        <v>17</v>
      </c>
      <c r="J76" s="734"/>
      <c r="M76" s="6"/>
    </row>
    <row r="77" spans="1:13" ht="6" customHeight="1">
      <c r="A77" s="1"/>
      <c r="B77" s="108"/>
      <c r="C77" s="54"/>
      <c r="D77" s="54"/>
      <c r="E77" s="54"/>
      <c r="F77" s="1"/>
      <c r="G77" s="1"/>
      <c r="H77" s="1"/>
      <c r="I77" s="111"/>
      <c r="J77" s="102"/>
      <c r="M77" s="6"/>
    </row>
    <row r="78" spans="1:13" ht="13.5" customHeight="1">
      <c r="A78" s="1"/>
      <c r="B78" s="112"/>
      <c r="C78" s="575" t="s">
        <v>50</v>
      </c>
      <c r="D78" s="576"/>
      <c r="E78" s="576"/>
      <c r="F78" s="732" t="str">
        <f>IF($F$60="J",'Anlage zum Antrag'!F78,"")</f>
        <v/>
      </c>
      <c r="G78" s="733"/>
      <c r="H78" s="14" t="s">
        <v>37</v>
      </c>
      <c r="I78" s="519" t="str">
        <f>IF($F$60&lt;&gt;"J","",IF('Anlage zum Antrag'!I78=0,"",IF(F78=0,"",MIN(1200*F78*MAX(0,MIN(1,'Anlage zum Antrag'!I78)),'Anlage zum Antrag'!I78))))</f>
        <v/>
      </c>
      <c r="J78" s="102"/>
      <c r="M78" s="6"/>
    </row>
    <row r="79" spans="1:13" ht="6" customHeight="1" hidden="1">
      <c r="A79" s="1"/>
      <c r="B79" s="112"/>
      <c r="C79" s="114"/>
      <c r="D79" s="114"/>
      <c r="E79" s="114"/>
      <c r="F79" s="2"/>
      <c r="G79" s="2"/>
      <c r="H79" s="14"/>
      <c r="I79" s="115"/>
      <c r="J79" s="102"/>
      <c r="L79" s="372"/>
      <c r="M79" s="6"/>
    </row>
    <row r="80" spans="1:14" ht="12.9" customHeight="1" hidden="1">
      <c r="A80" s="1"/>
      <c r="B80" s="112"/>
      <c r="C80" s="95"/>
      <c r="D80" s="500"/>
      <c r="E80" s="500"/>
      <c r="F80" s="116"/>
      <c r="G80" s="116"/>
      <c r="H80" s="117"/>
      <c r="I80" s="115"/>
      <c r="J80" s="102"/>
      <c r="M80" s="6"/>
      <c r="N80" s="6"/>
    </row>
    <row r="81" spans="1:14" ht="7.2" customHeight="1" hidden="1">
      <c r="A81" s="1"/>
      <c r="B81" s="112"/>
      <c r="C81" s="95"/>
      <c r="D81" s="500"/>
      <c r="E81" s="500"/>
      <c r="F81" s="116"/>
      <c r="G81" s="116"/>
      <c r="H81" s="117"/>
      <c r="I81" s="115"/>
      <c r="J81" s="102"/>
      <c r="M81" s="6"/>
      <c r="N81" s="6"/>
    </row>
    <row r="82" spans="1:14" ht="14.4" hidden="1">
      <c r="A82" s="1"/>
      <c r="B82" s="112"/>
      <c r="C82" s="95"/>
      <c r="D82" s="500"/>
      <c r="E82" s="500"/>
      <c r="F82" s="116"/>
      <c r="G82" s="116"/>
      <c r="H82" s="117"/>
      <c r="I82" s="115"/>
      <c r="J82" s="102"/>
      <c r="L82" s="12" t="s">
        <v>235</v>
      </c>
      <c r="M82" s="374"/>
      <c r="N82" s="6"/>
    </row>
    <row r="83" spans="1:14" ht="14.4" hidden="1">
      <c r="A83" s="1"/>
      <c r="B83" s="112"/>
      <c r="C83" s="95"/>
      <c r="D83" s="500"/>
      <c r="E83" s="500"/>
      <c r="F83" s="116"/>
      <c r="G83" s="116"/>
      <c r="H83" s="117"/>
      <c r="I83" s="115"/>
      <c r="J83" s="102"/>
      <c r="M83" s="374"/>
      <c r="N83" s="6"/>
    </row>
    <row r="84" spans="1:14" ht="7.5" customHeight="1" hidden="1">
      <c r="A84" s="1"/>
      <c r="B84" s="112"/>
      <c r="C84" s="95"/>
      <c r="D84" s="500"/>
      <c r="E84" s="500"/>
      <c r="F84" s="116"/>
      <c r="G84" s="116"/>
      <c r="H84" s="117"/>
      <c r="I84" s="115"/>
      <c r="J84" s="102"/>
      <c r="M84" s="6"/>
      <c r="N84" s="6"/>
    </row>
    <row r="85" spans="1:14" ht="12.75" hidden="1">
      <c r="A85" s="1"/>
      <c r="B85" s="112"/>
      <c r="C85" s="95"/>
      <c r="D85" s="95"/>
      <c r="E85" s="95"/>
      <c r="F85" s="95"/>
      <c r="G85" s="95"/>
      <c r="H85" s="95"/>
      <c r="I85" s="95"/>
      <c r="J85" s="102"/>
      <c r="M85" s="6"/>
      <c r="N85" s="6"/>
    </row>
    <row r="86" spans="1:14" ht="12.75" hidden="1">
      <c r="A86" s="1"/>
      <c r="B86" s="112"/>
      <c r="C86" s="95"/>
      <c r="D86" s="95"/>
      <c r="E86" s="95"/>
      <c r="F86" s="95"/>
      <c r="G86" s="95"/>
      <c r="H86" s="95"/>
      <c r="I86" s="95"/>
      <c r="J86" s="102"/>
      <c r="M86" s="6"/>
      <c r="N86" s="6"/>
    </row>
    <row r="87" spans="1:14" ht="6" customHeight="1" thickBot="1">
      <c r="A87" s="1"/>
      <c r="B87" s="120"/>
      <c r="C87" s="121"/>
      <c r="D87" s="121"/>
      <c r="E87" s="121"/>
      <c r="F87" s="122"/>
      <c r="G87" s="122"/>
      <c r="H87" s="123"/>
      <c r="I87" s="123"/>
      <c r="J87" s="375"/>
      <c r="M87" s="374"/>
      <c r="N87" s="6"/>
    </row>
    <row r="88" spans="2:13" ht="14.4">
      <c r="B88" s="42"/>
      <c r="C88" s="39"/>
      <c r="D88" s="39"/>
      <c r="E88" s="39"/>
      <c r="F88" s="43"/>
      <c r="G88" s="39"/>
      <c r="H88" s="44"/>
      <c r="I88" s="45"/>
      <c r="J88" s="41"/>
      <c r="M88" s="374"/>
    </row>
    <row r="89" spans="1:37" ht="12.9" customHeight="1">
      <c r="A89" s="1"/>
      <c r="B89" s="112"/>
      <c r="C89" s="575" t="s">
        <v>255</v>
      </c>
      <c r="D89" s="576"/>
      <c r="E89" s="576"/>
      <c r="F89" s="732" t="str">
        <f>IF($F$60="J",'Anlage zum Antrag'!F90,"")</f>
        <v/>
      </c>
      <c r="G89" s="733"/>
      <c r="H89" s="14" t="s">
        <v>36</v>
      </c>
      <c r="I89" s="519" t="str">
        <f>IF($F$60&lt;&gt;"J","",IF('Anlage zum Antrag'!F92=0,"",IF(F89=0,"",MIN(8*F89,8*'Anlage zum Antrag'!I90))))</f>
        <v/>
      </c>
      <c r="J89" s="102"/>
      <c r="L89" s="6"/>
      <c r="M89" s="374"/>
      <c r="N89" s="6"/>
      <c r="O89" s="6"/>
      <c r="P89" s="6"/>
      <c r="Q89" s="6"/>
      <c r="R89" s="6"/>
      <c r="S89" s="6"/>
      <c r="T89" s="6"/>
      <c r="U89" s="6"/>
      <c r="V89" s="6"/>
      <c r="W89" s="6"/>
      <c r="X89" s="6"/>
      <c r="Y89" s="6"/>
      <c r="Z89" s="6"/>
      <c r="AA89" s="6"/>
      <c r="AB89" s="6"/>
      <c r="AC89" s="6"/>
      <c r="AD89" s="6"/>
      <c r="AE89" s="6"/>
      <c r="AF89" s="6"/>
      <c r="AG89" s="6"/>
      <c r="AH89" s="6"/>
      <c r="AI89" s="6"/>
      <c r="AJ89" s="6"/>
      <c r="AK89" s="6"/>
    </row>
    <row r="90" spans="1:37" ht="7.5" customHeight="1">
      <c r="A90" s="1"/>
      <c r="B90" s="112"/>
      <c r="C90" s="95"/>
      <c r="D90" s="500"/>
      <c r="E90" s="500"/>
      <c r="F90" s="116"/>
      <c r="G90" s="116"/>
      <c r="H90" s="117"/>
      <c r="I90" s="115"/>
      <c r="J90" s="102"/>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row>
    <row r="91" spans="1:14" ht="13.95" customHeight="1">
      <c r="A91" s="1"/>
      <c r="B91" s="112"/>
      <c r="C91" s="575" t="s">
        <v>82</v>
      </c>
      <c r="D91" s="576"/>
      <c r="E91" s="576"/>
      <c r="F91" s="732" t="str">
        <f>IF($F$60="J",'Anlage zum Antrag'!F92,"")</f>
        <v/>
      </c>
      <c r="G91" s="733"/>
      <c r="H91" s="14" t="s">
        <v>38</v>
      </c>
      <c r="I91" s="519" t="str">
        <f>IF($F$60&lt;&gt;"J","",IF('Anlage zum Antrag'!F92=0,"",IF(F91=0,"",MIN(0.8*F91,'Anlage zum Antrag'!I92))))</f>
        <v/>
      </c>
      <c r="J91" s="102"/>
      <c r="M91" s="6"/>
      <c r="N91" s="6"/>
    </row>
    <row r="92" spans="1:14" ht="7.2" customHeight="1">
      <c r="A92" s="1"/>
      <c r="B92" s="108"/>
      <c r="C92" s="500"/>
      <c r="D92" s="500"/>
      <c r="E92" s="500"/>
      <c r="F92" s="1"/>
      <c r="G92" s="1"/>
      <c r="H92" s="100"/>
      <c r="I92" s="100"/>
      <c r="J92" s="102"/>
      <c r="M92" s="6"/>
      <c r="N92" s="6"/>
    </row>
    <row r="93" spans="1:37" s="6" customFormat="1" ht="13.95" customHeight="1">
      <c r="A93" s="1"/>
      <c r="B93" s="112"/>
      <c r="C93" s="575" t="s">
        <v>161</v>
      </c>
      <c r="D93" s="576"/>
      <c r="E93" s="576"/>
      <c r="F93" s="732" t="str">
        <f>IF($F$60="J",'Anlage zum Antrag'!F94,"")</f>
        <v/>
      </c>
      <c r="G93" s="733"/>
      <c r="H93" s="14" t="s">
        <v>38</v>
      </c>
      <c r="I93" s="519" t="str">
        <f>IF($F$60&lt;&gt;"J","",IF('Anlage zum Antrag'!F94=0,"",IF(F93=0,"",MIN(0.8*F93,'Anlage zum Antrag'!I94))))</f>
        <v/>
      </c>
      <c r="J93" s="102"/>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row>
    <row r="94" spans="1:10" s="61" customFormat="1" ht="7.2" customHeight="1" hidden="1">
      <c r="A94" s="124"/>
      <c r="B94" s="125"/>
      <c r="C94" s="78"/>
      <c r="D94" s="78"/>
      <c r="E94" s="78"/>
      <c r="F94" s="124"/>
      <c r="G94" s="124"/>
      <c r="H94" s="126"/>
      <c r="I94" s="126"/>
      <c r="J94" s="131"/>
    </row>
    <row r="95" spans="1:37" ht="12.75" hidden="1">
      <c r="A95" s="1"/>
      <c r="B95" s="112"/>
      <c r="C95" s="95"/>
      <c r="D95" s="500"/>
      <c r="E95" s="500"/>
      <c r="F95" s="116"/>
      <c r="G95" s="116"/>
      <c r="H95" s="117"/>
      <c r="I95" s="115"/>
      <c r="J95" s="102"/>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row>
    <row r="96" spans="1:14" ht="12.75" hidden="1">
      <c r="A96" s="1"/>
      <c r="B96" s="112"/>
      <c r="C96" s="95"/>
      <c r="D96" s="500"/>
      <c r="E96" s="500"/>
      <c r="F96" s="116"/>
      <c r="G96" s="116"/>
      <c r="H96" s="117"/>
      <c r="I96" s="115"/>
      <c r="J96" s="102"/>
      <c r="M96" s="6"/>
      <c r="N96" s="6"/>
    </row>
    <row r="97" spans="1:37" s="61" customFormat="1" ht="7.2" customHeight="1" hidden="1">
      <c r="A97" s="124"/>
      <c r="B97" s="132"/>
      <c r="C97" s="128"/>
      <c r="D97" s="78"/>
      <c r="E97" s="78"/>
      <c r="F97" s="116"/>
      <c r="G97" s="116"/>
      <c r="H97" s="129"/>
      <c r="I97" s="130"/>
      <c r="J97" s="131"/>
      <c r="L97" s="12"/>
      <c r="M97" s="6"/>
      <c r="N97" s="6"/>
      <c r="O97" s="12"/>
      <c r="P97" s="12"/>
      <c r="Q97" s="12"/>
      <c r="R97" s="12"/>
      <c r="S97" s="12"/>
      <c r="T97" s="12"/>
      <c r="U97" s="12"/>
      <c r="V97" s="12"/>
      <c r="W97" s="12"/>
      <c r="X97" s="12"/>
      <c r="Y97" s="12"/>
      <c r="Z97" s="12"/>
      <c r="AA97" s="12"/>
      <c r="AB97" s="12"/>
      <c r="AC97" s="12"/>
      <c r="AD97" s="12"/>
      <c r="AE97" s="12"/>
      <c r="AF97" s="12"/>
      <c r="AG97" s="12"/>
      <c r="AH97" s="12"/>
      <c r="AI97" s="12"/>
      <c r="AJ97" s="12"/>
      <c r="AK97" s="12"/>
    </row>
    <row r="98" spans="1:37" s="61" customFormat="1" ht="12.75" hidden="1">
      <c r="A98" s="124"/>
      <c r="B98" s="132"/>
      <c r="C98" s="95"/>
      <c r="D98" s="95"/>
      <c r="E98" s="95"/>
      <c r="F98" s="95"/>
      <c r="G98" s="95"/>
      <c r="H98" s="95"/>
      <c r="I98" s="95"/>
      <c r="J98" s="131"/>
      <c r="L98" s="12"/>
      <c r="M98" s="6"/>
      <c r="N98" s="12"/>
      <c r="O98" s="12"/>
      <c r="P98" s="12"/>
      <c r="Q98" s="12"/>
      <c r="R98" s="12"/>
      <c r="S98" s="12"/>
      <c r="T98" s="12"/>
      <c r="U98" s="12"/>
      <c r="V98" s="12"/>
      <c r="W98" s="12"/>
      <c r="X98" s="12"/>
      <c r="Y98" s="12"/>
      <c r="Z98" s="12"/>
      <c r="AA98" s="12"/>
      <c r="AB98" s="12"/>
      <c r="AC98" s="12"/>
      <c r="AD98" s="12"/>
      <c r="AE98" s="12"/>
      <c r="AF98" s="12"/>
      <c r="AG98" s="12"/>
      <c r="AH98" s="12"/>
      <c r="AI98" s="12"/>
      <c r="AJ98" s="12"/>
      <c r="AK98" s="12"/>
    </row>
    <row r="99" spans="1:37" s="61" customFormat="1" ht="12.75" hidden="1">
      <c r="A99" s="124"/>
      <c r="B99" s="132"/>
      <c r="C99" s="95"/>
      <c r="D99" s="95"/>
      <c r="E99" s="95"/>
      <c r="F99" s="95"/>
      <c r="G99" s="95"/>
      <c r="H99" s="95"/>
      <c r="I99" s="95"/>
      <c r="J99" s="131"/>
      <c r="L99" s="372"/>
      <c r="M99" s="6"/>
      <c r="N99" s="12"/>
      <c r="O99" s="12"/>
      <c r="P99" s="12"/>
      <c r="Q99" s="12"/>
      <c r="R99" s="12"/>
      <c r="S99" s="12"/>
      <c r="T99" s="12"/>
      <c r="U99" s="12"/>
      <c r="V99" s="12"/>
      <c r="W99" s="12"/>
      <c r="X99" s="12"/>
      <c r="Y99" s="12"/>
      <c r="Z99" s="12"/>
      <c r="AA99" s="12"/>
      <c r="AB99" s="12"/>
      <c r="AC99" s="12"/>
      <c r="AD99" s="12"/>
      <c r="AE99" s="12"/>
      <c r="AF99" s="12"/>
      <c r="AG99" s="12"/>
      <c r="AH99" s="12"/>
      <c r="AI99" s="12"/>
      <c r="AJ99" s="12"/>
      <c r="AK99" s="12"/>
    </row>
    <row r="100" spans="1:14" ht="12.75" hidden="1">
      <c r="A100" s="1"/>
      <c r="B100" s="112"/>
      <c r="C100" s="95"/>
      <c r="D100" s="95"/>
      <c r="E100" s="95"/>
      <c r="F100" s="95"/>
      <c r="G100" s="95"/>
      <c r="H100" s="95"/>
      <c r="I100" s="95"/>
      <c r="J100" s="102"/>
      <c r="L100" s="372"/>
      <c r="M100" s="6"/>
      <c r="N100" s="6"/>
    </row>
    <row r="101" spans="1:14" ht="12.75" hidden="1">
      <c r="A101" s="1"/>
      <c r="B101" s="112"/>
      <c r="C101" s="95"/>
      <c r="D101" s="95"/>
      <c r="E101" s="95"/>
      <c r="F101" s="95"/>
      <c r="G101" s="95"/>
      <c r="H101" s="95"/>
      <c r="I101" s="95"/>
      <c r="J101" s="102"/>
      <c r="L101" s="372"/>
      <c r="M101" s="6"/>
      <c r="N101" s="6"/>
    </row>
    <row r="102" spans="1:14" ht="6" customHeight="1" hidden="1">
      <c r="A102" s="1"/>
      <c r="B102" s="112"/>
      <c r="C102" s="95"/>
      <c r="D102" s="500"/>
      <c r="E102" s="500"/>
      <c r="F102" s="116"/>
      <c r="G102" s="116"/>
      <c r="H102" s="117"/>
      <c r="I102" s="115"/>
      <c r="J102" s="102"/>
      <c r="M102" s="6"/>
      <c r="N102" s="6"/>
    </row>
    <row r="103" spans="1:14" ht="6.75" customHeight="1" hidden="1">
      <c r="A103" s="1"/>
      <c r="B103" s="112"/>
      <c r="C103" s="95"/>
      <c r="D103" s="500"/>
      <c r="E103" s="500"/>
      <c r="F103" s="116"/>
      <c r="G103" s="116"/>
      <c r="H103" s="117"/>
      <c r="I103" s="115"/>
      <c r="J103" s="102"/>
      <c r="M103" s="6"/>
      <c r="N103" s="6"/>
    </row>
    <row r="104" spans="1:14" ht="12.75" hidden="1">
      <c r="A104" s="1"/>
      <c r="B104" s="112"/>
      <c r="C104" s="95"/>
      <c r="D104" s="500"/>
      <c r="E104" s="500"/>
      <c r="F104" s="116"/>
      <c r="G104" s="116"/>
      <c r="H104" s="117"/>
      <c r="I104" s="115"/>
      <c r="J104" s="102"/>
      <c r="M104" s="6"/>
      <c r="N104" s="6"/>
    </row>
    <row r="105" spans="1:14" ht="7.2" customHeight="1" hidden="1">
      <c r="A105" s="1"/>
      <c r="B105" s="112"/>
      <c r="C105" s="95"/>
      <c r="D105" s="500"/>
      <c r="E105" s="500"/>
      <c r="F105" s="116"/>
      <c r="G105" s="116"/>
      <c r="H105" s="117"/>
      <c r="I105" s="115"/>
      <c r="J105" s="102"/>
      <c r="M105" s="6"/>
      <c r="N105" s="6"/>
    </row>
    <row r="106" spans="1:14" ht="12.75" hidden="1">
      <c r="A106" s="1"/>
      <c r="B106" s="112"/>
      <c r="C106" s="95"/>
      <c r="D106" s="95"/>
      <c r="E106" s="95"/>
      <c r="F106" s="95"/>
      <c r="G106" s="95"/>
      <c r="H106" s="95"/>
      <c r="I106" s="95"/>
      <c r="J106" s="102"/>
      <c r="L106" s="6"/>
      <c r="M106" s="6"/>
      <c r="N106" s="6"/>
    </row>
    <row r="107" spans="1:14" ht="12.75" hidden="1">
      <c r="A107" s="1"/>
      <c r="B107" s="112"/>
      <c r="C107" s="95"/>
      <c r="D107" s="95"/>
      <c r="E107" s="95"/>
      <c r="F107" s="95"/>
      <c r="G107" s="95"/>
      <c r="H107" s="95"/>
      <c r="I107" s="95"/>
      <c r="J107" s="102"/>
      <c r="N107" s="6"/>
    </row>
    <row r="108" spans="1:14" ht="6" customHeight="1">
      <c r="A108" s="1"/>
      <c r="B108" s="120"/>
      <c r="C108" s="121"/>
      <c r="D108" s="121"/>
      <c r="E108" s="121"/>
      <c r="F108" s="122"/>
      <c r="G108" s="122"/>
      <c r="H108" s="123"/>
      <c r="I108" s="123"/>
      <c r="J108" s="375"/>
      <c r="M108" s="374"/>
      <c r="N108" s="6"/>
    </row>
    <row r="109" spans="13:14" ht="6" customHeight="1" thickBot="1">
      <c r="M109" s="376"/>
      <c r="N109" s="6"/>
    </row>
    <row r="110" spans="2:13" ht="8.25" customHeight="1">
      <c r="B110" s="42"/>
      <c r="C110" s="39"/>
      <c r="D110" s="39"/>
      <c r="E110" s="39"/>
      <c r="F110" s="43"/>
      <c r="G110" s="39"/>
      <c r="H110" s="44"/>
      <c r="I110" s="45"/>
      <c r="J110" s="41"/>
      <c r="M110" s="374"/>
    </row>
    <row r="111" spans="1:14" ht="22.5" customHeight="1">
      <c r="A111" s="1"/>
      <c r="B111" s="108"/>
      <c r="C111" s="583" t="s">
        <v>34</v>
      </c>
      <c r="D111" s="583"/>
      <c r="E111" s="540"/>
      <c r="F111" s="584" t="s">
        <v>32</v>
      </c>
      <c r="G111" s="585"/>
      <c r="H111" s="100"/>
      <c r="I111" s="584" t="s">
        <v>17</v>
      </c>
      <c r="J111" s="734"/>
      <c r="L111" s="6"/>
      <c r="M111" s="6"/>
      <c r="N111" s="6"/>
    </row>
    <row r="112" spans="1:14" ht="7.5" customHeight="1">
      <c r="A112" s="1"/>
      <c r="B112" s="108"/>
      <c r="C112" s="500"/>
      <c r="D112" s="500"/>
      <c r="E112" s="500"/>
      <c r="F112" s="1"/>
      <c r="G112" s="1"/>
      <c r="H112" s="1"/>
      <c r="I112" s="111"/>
      <c r="J112" s="102"/>
      <c r="M112" s="6"/>
      <c r="N112" s="6"/>
    </row>
    <row r="113" spans="1:14" ht="13.95" customHeight="1">
      <c r="A113" s="1"/>
      <c r="B113" s="112"/>
      <c r="C113" s="575" t="s">
        <v>33</v>
      </c>
      <c r="D113" s="576"/>
      <c r="E113" s="576"/>
      <c r="F113" s="732" t="str">
        <f>IF($F$60="J",'Anlage zum Antrag'!F113,"")</f>
        <v/>
      </c>
      <c r="G113" s="733"/>
      <c r="H113" s="14" t="s">
        <v>38</v>
      </c>
      <c r="I113" s="519" t="str">
        <f>IF($F$60&lt;&gt;"J","",IF('Anlage zum Antrag'!I113=0,"",IF(F113=0,"",MIN(0.8*F113,'Anlage zum Antrag'!I113))))</f>
        <v/>
      </c>
      <c r="J113" s="102"/>
      <c r="M113" s="6"/>
      <c r="N113" s="6"/>
    </row>
    <row r="114" spans="1:10" ht="12.75">
      <c r="A114" s="1"/>
      <c r="B114" s="112"/>
      <c r="C114" s="95"/>
      <c r="D114" s="500"/>
      <c r="E114" s="500"/>
      <c r="F114" s="118"/>
      <c r="G114" s="118"/>
      <c r="H114" s="117"/>
      <c r="I114" s="115"/>
      <c r="J114" s="102"/>
    </row>
    <row r="115" spans="1:14" ht="12.9" customHeight="1">
      <c r="A115" s="1"/>
      <c r="B115" s="112"/>
      <c r="C115" s="575" t="s">
        <v>254</v>
      </c>
      <c r="D115" s="576"/>
      <c r="E115" s="576"/>
      <c r="F115" s="732" t="str">
        <f>IF($F$60="J",'Anlage zum Antrag'!F115,"")</f>
        <v/>
      </c>
      <c r="G115" s="733"/>
      <c r="H115" s="14" t="s">
        <v>37</v>
      </c>
      <c r="I115" s="519" t="str">
        <f>IF($F$60&lt;&gt;"J","",IF('Anlage zum Antrag'!I117=0,"",IF(F115=0,"",MIN(0.8*F115*1000,'Anlage zum Antrag'!I117))))</f>
        <v/>
      </c>
      <c r="J115" s="102"/>
      <c r="N115" s="6"/>
    </row>
    <row r="116" spans="1:14" ht="6" customHeight="1">
      <c r="A116" s="1"/>
      <c r="B116" s="112"/>
      <c r="C116" s="114"/>
      <c r="D116" s="114"/>
      <c r="E116" s="114"/>
      <c r="F116" s="2"/>
      <c r="G116" s="2"/>
      <c r="H116" s="14"/>
      <c r="I116" s="115"/>
      <c r="J116" s="102"/>
      <c r="N116" s="6"/>
    </row>
    <row r="117" spans="1:37" ht="12.75">
      <c r="A117" s="1"/>
      <c r="B117" s="112"/>
      <c r="C117" s="575" t="s">
        <v>257</v>
      </c>
      <c r="D117" s="576"/>
      <c r="E117" s="576"/>
      <c r="F117" s="732" t="str">
        <f>IF($F$60="J",'Anlage zum Antrag'!F121,"")</f>
        <v/>
      </c>
      <c r="G117" s="733"/>
      <c r="H117" s="14" t="s">
        <v>36</v>
      </c>
      <c r="I117" s="519" t="str">
        <f>IF($F$60&lt;&gt;"J","",IF('Anlage zum Antrag'!I121=0,"",IF(F117=0,"",MIN(5*F117,'Anlage zum Antrag'!I121))))</f>
        <v/>
      </c>
      <c r="J117" s="102"/>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row>
    <row r="118" spans="1:14" ht="7.5" customHeight="1">
      <c r="A118" s="1"/>
      <c r="B118" s="112"/>
      <c r="C118" s="575"/>
      <c r="D118" s="576"/>
      <c r="E118" s="576"/>
      <c r="F118" s="118"/>
      <c r="G118" s="118"/>
      <c r="H118" s="117"/>
      <c r="I118" s="115"/>
      <c r="J118" s="102"/>
      <c r="M118" s="6"/>
      <c r="N118" s="6"/>
    </row>
    <row r="119" spans="1:13" ht="12.75">
      <c r="A119" s="1"/>
      <c r="B119" s="112"/>
      <c r="C119" s="575" t="s">
        <v>258</v>
      </c>
      <c r="D119" s="576"/>
      <c r="E119" s="576"/>
      <c r="F119" s="732" t="str">
        <f>IF($F$60="J",'Anlage zum Antrag'!F123,"")</f>
        <v/>
      </c>
      <c r="G119" s="733"/>
      <c r="H119" s="14" t="s">
        <v>36</v>
      </c>
      <c r="I119" s="519" t="str">
        <f>IF($F$60&lt;&gt;"J","",IF('Anlage zum Antrag'!I123=0,"",IF(F119=0,"",MIN(5*F119,'Anlage zum Antrag'!I123))))</f>
        <v/>
      </c>
      <c r="J119" s="102"/>
      <c r="M119" s="6"/>
    </row>
    <row r="120" spans="1:37" s="61" customFormat="1" ht="7.5" customHeight="1">
      <c r="A120" s="124"/>
      <c r="B120" s="132"/>
      <c r="C120" s="575"/>
      <c r="D120" s="576"/>
      <c r="E120" s="576"/>
      <c r="F120" s="116"/>
      <c r="G120" s="116"/>
      <c r="H120" s="129"/>
      <c r="I120" s="130"/>
      <c r="J120" s="131"/>
      <c r="L120" s="12"/>
      <c r="M120" s="6"/>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row>
    <row r="121" spans="1:37" s="6" customFormat="1" ht="12.75">
      <c r="A121" s="1"/>
      <c r="B121" s="112"/>
      <c r="C121" s="575" t="s">
        <v>259</v>
      </c>
      <c r="D121" s="576"/>
      <c r="E121" s="576"/>
      <c r="F121" s="732" t="str">
        <f>IF($F$60="J",'Anlage zum Antrag'!F125,"")</f>
        <v/>
      </c>
      <c r="G121" s="733"/>
      <c r="H121" s="14" t="s">
        <v>150</v>
      </c>
      <c r="I121" s="519" t="str">
        <f>IF($F$60&lt;&gt;"J","",IF('Anlage zum Antrag'!I125=0,"",IF(F121=0,"",MIN(12*F121,'Anlage zum Antrag'!I125))))</f>
        <v/>
      </c>
      <c r="J121" s="102"/>
      <c r="L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row>
    <row r="122" spans="1:13" ht="7.95" customHeight="1" thickBot="1">
      <c r="A122" s="1"/>
      <c r="B122" s="120"/>
      <c r="C122" s="121"/>
      <c r="D122" s="121"/>
      <c r="E122" s="121"/>
      <c r="F122" s="122"/>
      <c r="G122" s="122"/>
      <c r="H122" s="123"/>
      <c r="I122" s="123"/>
      <c r="J122" s="375"/>
      <c r="M122" s="6"/>
    </row>
    <row r="123" spans="2:13" ht="7.5" customHeight="1">
      <c r="B123" s="42"/>
      <c r="C123" s="39"/>
      <c r="D123" s="39"/>
      <c r="E123" s="39"/>
      <c r="F123" s="43"/>
      <c r="G123" s="39"/>
      <c r="H123" s="40"/>
      <c r="I123" s="45"/>
      <c r="J123" s="11"/>
      <c r="M123" s="6"/>
    </row>
    <row r="124" spans="1:14" ht="20.4" customHeight="1">
      <c r="A124" s="1"/>
      <c r="B124" s="526" t="s">
        <v>108</v>
      </c>
      <c r="C124" s="583"/>
      <c r="D124" s="583"/>
      <c r="E124" s="583"/>
      <c r="F124" s="584" t="s">
        <v>16</v>
      </c>
      <c r="G124" s="585"/>
      <c r="H124" s="100"/>
      <c r="I124" s="584" t="s">
        <v>17</v>
      </c>
      <c r="J124" s="734"/>
      <c r="M124" s="6"/>
      <c r="N124" s="6"/>
    </row>
    <row r="125" spans="1:14" ht="7.5" customHeight="1">
      <c r="A125" s="1"/>
      <c r="B125" s="108"/>
      <c r="C125" s="500"/>
      <c r="D125" s="500"/>
      <c r="E125" s="500"/>
      <c r="F125" s="1"/>
      <c r="G125" s="1"/>
      <c r="H125" s="1"/>
      <c r="I125" s="111"/>
      <c r="J125" s="102"/>
      <c r="M125" s="6"/>
      <c r="N125" s="6"/>
    </row>
    <row r="126" spans="1:14" ht="13.95" customHeight="1">
      <c r="A126" s="1"/>
      <c r="B126" s="611" t="s">
        <v>162</v>
      </c>
      <c r="C126" s="576"/>
      <c r="D126" s="576"/>
      <c r="E126" s="520"/>
      <c r="F126" s="732" t="str">
        <f>IF($F$60="J",'Anlage zum Antrag'!F130:G130,"")</f>
        <v/>
      </c>
      <c r="G126" s="733"/>
      <c r="H126" s="14" t="s">
        <v>38</v>
      </c>
      <c r="I126" s="519" t="str">
        <f>IF($F$60&lt;&gt;"J","",IF('Anlage zum Antrag'!I130=0,"",IF(F126=0,"",MIN(0.8*F126,'Anlage zum Antrag'!I130))))</f>
        <v/>
      </c>
      <c r="J126" s="102"/>
      <c r="M126" s="6"/>
      <c r="N126" s="6"/>
    </row>
    <row r="127" spans="1:10" ht="8.4" customHeight="1" thickBot="1">
      <c r="A127" s="1"/>
      <c r="B127" s="120"/>
      <c r="C127" s="121"/>
      <c r="D127" s="121"/>
      <c r="E127" s="121"/>
      <c r="F127" s="122"/>
      <c r="G127" s="122"/>
      <c r="H127" s="123"/>
      <c r="I127" s="123"/>
      <c r="J127" s="370"/>
    </row>
    <row r="128" spans="2:10" ht="7.5" customHeight="1" hidden="1">
      <c r="B128" s="42"/>
      <c r="C128" s="39"/>
      <c r="D128" s="39"/>
      <c r="E128" s="39"/>
      <c r="F128" s="43"/>
      <c r="G128" s="39"/>
      <c r="H128" s="40"/>
      <c r="I128" s="45"/>
      <c r="J128" s="11"/>
    </row>
    <row r="129" spans="2:13" ht="13.2" customHeight="1" hidden="1">
      <c r="B129" s="611" t="s">
        <v>214</v>
      </c>
      <c r="C129" s="575"/>
      <c r="D129" s="575"/>
      <c r="E129" s="575"/>
      <c r="F129" s="575"/>
      <c r="G129" s="575"/>
      <c r="H129" s="575"/>
      <c r="I129" s="575"/>
      <c r="J129" s="228"/>
      <c r="M129" s="6"/>
    </row>
    <row r="130" spans="2:14" ht="7.95" customHeight="1" hidden="1">
      <c r="B130" s="90"/>
      <c r="C130" s="97"/>
      <c r="D130" s="97"/>
      <c r="E130" s="97"/>
      <c r="F130" s="103"/>
      <c r="G130" s="103"/>
      <c r="H130" s="103"/>
      <c r="I130" s="103"/>
      <c r="J130" s="102"/>
      <c r="N130" s="6"/>
    </row>
    <row r="131" spans="2:10" ht="12.75" hidden="1">
      <c r="B131" s="612" t="s">
        <v>218</v>
      </c>
      <c r="C131" s="613"/>
      <c r="D131" s="613"/>
      <c r="E131" s="614"/>
      <c r="F131" s="589" t="str">
        <f>IF($F$60="J",#REF!,"")</f>
        <v/>
      </c>
      <c r="G131" s="590"/>
      <c r="H131" s="14" t="s">
        <v>38</v>
      </c>
      <c r="I131" s="508" t="str">
        <f>IF($F$60&lt;&gt;"J","",IF(#REF!=0,"",IF(F131=0,"",MIN(0.8*F131,#REF!))))</f>
        <v/>
      </c>
      <c r="J131" s="102"/>
    </row>
    <row r="132" spans="2:10" ht="9.6" customHeight="1" hidden="1">
      <c r="B132" s="112"/>
      <c r="C132" s="493"/>
      <c r="D132" s="493"/>
      <c r="E132" s="493"/>
      <c r="F132" s="2"/>
      <c r="G132" s="2"/>
      <c r="H132" s="1"/>
      <c r="I132" s="3"/>
      <c r="J132" s="102"/>
    </row>
    <row r="133" spans="1:11" ht="12.75" hidden="1">
      <c r="A133" s="9"/>
      <c r="B133" s="8"/>
      <c r="D133" s="9"/>
      <c r="E133" s="9"/>
      <c r="F133" s="9"/>
      <c r="G133" s="9"/>
      <c r="H133" s="58"/>
      <c r="I133" s="10"/>
      <c r="J133" s="11"/>
      <c r="K133" s="9"/>
    </row>
    <row r="134" spans="1:13" ht="7.2" customHeight="1" hidden="1" thickBot="1">
      <c r="A134" s="1"/>
      <c r="B134" s="120"/>
      <c r="C134" s="121"/>
      <c r="D134" s="121"/>
      <c r="E134" s="121"/>
      <c r="F134" s="122"/>
      <c r="G134" s="122"/>
      <c r="H134" s="123"/>
      <c r="I134" s="123"/>
      <c r="J134" s="375"/>
      <c r="M134" s="6"/>
    </row>
    <row r="135" spans="2:10" ht="7.5" customHeight="1" hidden="1">
      <c r="B135" s="42"/>
      <c r="C135" s="39"/>
      <c r="D135" s="39"/>
      <c r="E135" s="39"/>
      <c r="F135" s="43"/>
      <c r="G135" s="39"/>
      <c r="H135" s="40"/>
      <c r="I135" s="45"/>
      <c r="J135" s="11"/>
    </row>
    <row r="136" spans="2:13" ht="13.2" customHeight="1" hidden="1">
      <c r="B136" s="611" t="s">
        <v>226</v>
      </c>
      <c r="C136" s="575"/>
      <c r="D136" s="575"/>
      <c r="E136" s="575"/>
      <c r="F136" s="575"/>
      <c r="G136" s="575"/>
      <c r="H136" s="575"/>
      <c r="I136" s="575"/>
      <c r="J136" s="102"/>
      <c r="M136" s="6"/>
    </row>
    <row r="137" spans="2:14" ht="7.95" customHeight="1" hidden="1">
      <c r="B137" s="90"/>
      <c r="C137" s="97"/>
      <c r="D137" s="97"/>
      <c r="E137" s="97"/>
      <c r="F137" s="103"/>
      <c r="G137" s="103"/>
      <c r="H137" s="103"/>
      <c r="I137" s="103"/>
      <c r="J137" s="102"/>
      <c r="N137" s="6"/>
    </row>
    <row r="138" spans="2:10" ht="12.75" hidden="1">
      <c r="B138" s="612" t="s">
        <v>217</v>
      </c>
      <c r="C138" s="613"/>
      <c r="D138" s="613"/>
      <c r="E138" s="613"/>
      <c r="F138" s="740" t="str">
        <f>IF($F$60&lt;&gt;"J","",#REF!)</f>
        <v/>
      </c>
      <c r="G138" s="741"/>
      <c r="H138" s="142" t="s">
        <v>38</v>
      </c>
      <c r="I138" s="103"/>
      <c r="J138" s="102"/>
    </row>
    <row r="139" spans="2:15" s="6" customFormat="1" ht="13.95" customHeight="1" hidden="1">
      <c r="B139" s="112"/>
      <c r="C139" s="493"/>
      <c r="D139" s="493"/>
      <c r="E139" s="493"/>
      <c r="F139" s="2"/>
      <c r="G139" s="2"/>
      <c r="H139" s="1"/>
      <c r="I139" s="3"/>
      <c r="J139" s="102"/>
      <c r="L139" s="61"/>
      <c r="M139" s="61"/>
      <c r="N139" s="61"/>
      <c r="O139" s="61"/>
    </row>
    <row r="140" spans="2:15" s="6" customFormat="1" ht="6.6" customHeight="1" hidden="1">
      <c r="B140" s="112"/>
      <c r="C140" s="493"/>
      <c r="D140" s="493"/>
      <c r="E140" s="493"/>
      <c r="F140" s="2"/>
      <c r="G140" s="2"/>
      <c r="H140" s="1"/>
      <c r="I140" s="3"/>
      <c r="J140" s="102"/>
      <c r="L140" s="61"/>
      <c r="M140" s="61"/>
      <c r="N140" s="61"/>
      <c r="O140" s="61"/>
    </row>
    <row r="141" spans="2:10" ht="21.6" customHeight="1" hidden="1">
      <c r="B141" s="615" t="s">
        <v>224</v>
      </c>
      <c r="C141" s="616"/>
      <c r="D141" s="616"/>
      <c r="E141" s="616"/>
      <c r="F141" s="2"/>
      <c r="G141" s="2"/>
      <c r="H141" s="1"/>
      <c r="I141" s="3"/>
      <c r="J141" s="102"/>
    </row>
    <row r="142" spans="1:11" ht="12.75" hidden="1">
      <c r="A142" s="9"/>
      <c r="B142" s="615"/>
      <c r="C142" s="616"/>
      <c r="D142" s="616"/>
      <c r="E142" s="616"/>
      <c r="F142" s="55" t="e">
        <f>IF(#REF!="","",IF($F$60&lt;&gt;"J","",#REF!))</f>
        <v>#REF!</v>
      </c>
      <c r="G142" s="493" t="s">
        <v>3</v>
      </c>
      <c r="H142" s="55" t="e">
        <f>IF(#REF!="","",IF($F$60&lt;&gt;"J","",#REF!))</f>
        <v>#REF!</v>
      </c>
      <c r="I142" s="493" t="s">
        <v>2</v>
      </c>
      <c r="J142" s="11"/>
      <c r="K142" s="9"/>
    </row>
    <row r="143" spans="2:10" ht="9.6" customHeight="1" hidden="1">
      <c r="B143" s="615" t="s">
        <v>216</v>
      </c>
      <c r="C143" s="616"/>
      <c r="D143" s="616"/>
      <c r="E143" s="616"/>
      <c r="F143" s="2"/>
      <c r="G143" s="2"/>
      <c r="H143" s="1"/>
      <c r="I143" s="3"/>
      <c r="J143" s="102"/>
    </row>
    <row r="144" spans="1:11" ht="12.75" hidden="1">
      <c r="A144" s="9"/>
      <c r="B144" s="615"/>
      <c r="C144" s="616"/>
      <c r="D144" s="616"/>
      <c r="E144" s="616"/>
      <c r="F144" s="55" t="e">
        <f>IF(#REF!="","",IF($F$60&lt;&gt;"J","",#REF!))</f>
        <v>#REF!</v>
      </c>
      <c r="G144" s="140" t="s">
        <v>215</v>
      </c>
      <c r="H144" s="1"/>
      <c r="I144" s="3"/>
      <c r="J144" s="11"/>
      <c r="K144" s="9"/>
    </row>
    <row r="145" spans="1:13" ht="7.2" customHeight="1" hidden="1" thickBot="1">
      <c r="A145" s="1"/>
      <c r="B145" s="120"/>
      <c r="C145" s="121"/>
      <c r="D145" s="121"/>
      <c r="E145" s="121"/>
      <c r="F145" s="122"/>
      <c r="G145" s="122"/>
      <c r="H145" s="123"/>
      <c r="I145" s="123"/>
      <c r="J145" s="375"/>
      <c r="M145" s="6"/>
    </row>
    <row r="146" spans="2:14" ht="8.25" customHeight="1" hidden="1">
      <c r="B146" s="42"/>
      <c r="C146" s="39"/>
      <c r="D146" s="39"/>
      <c r="E146" s="39"/>
      <c r="F146" s="43"/>
      <c r="G146" s="39"/>
      <c r="H146" s="44"/>
      <c r="I146" s="45"/>
      <c r="J146" s="41"/>
      <c r="M146" s="6"/>
      <c r="N146" s="6"/>
    </row>
    <row r="147" spans="1:37" ht="12.75" hidden="1">
      <c r="A147" s="144"/>
      <c r="B147" s="622" t="s">
        <v>183</v>
      </c>
      <c r="C147" s="624"/>
      <c r="D147" s="624"/>
      <c r="E147" s="624"/>
      <c r="F147" s="624"/>
      <c r="G147" s="624"/>
      <c r="H147" s="624"/>
      <c r="I147" s="624"/>
      <c r="J147" s="143"/>
      <c r="K147" s="377"/>
      <c r="L147" s="378"/>
      <c r="M147" s="379"/>
      <c r="N147" s="192"/>
      <c r="O147" s="192"/>
      <c r="P147" s="192"/>
      <c r="Q147" s="192"/>
      <c r="R147" s="192"/>
      <c r="S147" s="192"/>
      <c r="T147" s="192"/>
      <c r="U147" s="192"/>
      <c r="V147" s="192"/>
      <c r="W147" s="192"/>
      <c r="X147" s="192"/>
      <c r="Y147" s="192"/>
      <c r="Z147" s="192"/>
      <c r="AA147" s="192"/>
      <c r="AB147" s="192"/>
      <c r="AC147" s="192"/>
      <c r="AD147" s="192"/>
      <c r="AE147" s="192"/>
      <c r="AF147" s="192"/>
      <c r="AG147" s="192"/>
      <c r="AH147" s="192"/>
      <c r="AI147" s="192"/>
      <c r="AJ147" s="192"/>
      <c r="AK147" s="192"/>
    </row>
    <row r="148" spans="1:37" ht="12.75" hidden="1">
      <c r="A148" s="144"/>
      <c r="B148" s="622" t="s">
        <v>184</v>
      </c>
      <c r="C148" s="624"/>
      <c r="D148" s="624"/>
      <c r="E148" s="624"/>
      <c r="F148" s="624"/>
      <c r="G148" s="624"/>
      <c r="H148" s="624"/>
      <c r="I148" s="624"/>
      <c r="J148" s="143"/>
      <c r="K148" s="377"/>
      <c r="L148" s="378"/>
      <c r="M148" s="379"/>
      <c r="N148" s="192"/>
      <c r="O148" s="192"/>
      <c r="P148" s="192"/>
      <c r="Q148" s="192"/>
      <c r="R148" s="192"/>
      <c r="S148" s="192"/>
      <c r="T148" s="192"/>
      <c r="U148" s="192"/>
      <c r="V148" s="192"/>
      <c r="W148" s="192"/>
      <c r="X148" s="192"/>
      <c r="Y148" s="192"/>
      <c r="Z148" s="192"/>
      <c r="AA148" s="192"/>
      <c r="AB148" s="192"/>
      <c r="AC148" s="192"/>
      <c r="AD148" s="192"/>
      <c r="AE148" s="192"/>
      <c r="AF148" s="192"/>
      <c r="AG148" s="192"/>
      <c r="AH148" s="192"/>
      <c r="AI148" s="192"/>
      <c r="AJ148" s="192"/>
      <c r="AK148" s="192"/>
    </row>
    <row r="149" spans="2:16" ht="6" customHeight="1" hidden="1">
      <c r="B149" s="99"/>
      <c r="C149" s="140"/>
      <c r="D149" s="9"/>
      <c r="E149" s="9"/>
      <c r="F149" s="9"/>
      <c r="G149" s="9"/>
      <c r="H149" s="58"/>
      <c r="I149" s="10"/>
      <c r="J149" s="11"/>
      <c r="K149" s="9"/>
      <c r="L149" s="372"/>
      <c r="N149" s="6"/>
      <c r="P149" s="6"/>
    </row>
    <row r="150" spans="1:37" ht="12.75" hidden="1">
      <c r="A150" s="18"/>
      <c r="B150" s="626" t="s">
        <v>83</v>
      </c>
      <c r="C150" s="625"/>
      <c r="D150" s="625"/>
      <c r="E150" s="16" t="s">
        <v>179</v>
      </c>
      <c r="F150" s="627" t="s">
        <v>180</v>
      </c>
      <c r="G150" s="627"/>
      <c r="H150" s="627"/>
      <c r="I150" s="627"/>
      <c r="J150" s="17"/>
      <c r="K150" s="18"/>
      <c r="L150" s="192"/>
      <c r="M150" s="379"/>
      <c r="N150" s="192"/>
      <c r="O150" s="192"/>
      <c r="P150" s="192"/>
      <c r="Q150" s="192"/>
      <c r="R150" s="192"/>
      <c r="S150" s="192"/>
      <c r="T150" s="192"/>
      <c r="U150" s="192"/>
      <c r="V150" s="192"/>
      <c r="W150" s="192"/>
      <c r="X150" s="192"/>
      <c r="Y150" s="192"/>
      <c r="Z150" s="192"/>
      <c r="AA150" s="192"/>
      <c r="AB150" s="192"/>
      <c r="AC150" s="192"/>
      <c r="AD150" s="192"/>
      <c r="AE150" s="192"/>
      <c r="AF150" s="192"/>
      <c r="AG150" s="192"/>
      <c r="AH150" s="192"/>
      <c r="AI150" s="192"/>
      <c r="AJ150" s="192"/>
      <c r="AK150" s="192"/>
    </row>
    <row r="151" spans="2:16" ht="6" customHeight="1" hidden="1">
      <c r="B151" s="99"/>
      <c r="C151" s="140"/>
      <c r="D151" s="9"/>
      <c r="E151" s="9"/>
      <c r="F151" s="9"/>
      <c r="G151" s="9"/>
      <c r="H151" s="58"/>
      <c r="I151" s="10"/>
      <c r="J151" s="11"/>
      <c r="K151" s="9"/>
      <c r="L151" s="372"/>
      <c r="N151" s="6"/>
      <c r="P151" s="6"/>
    </row>
    <row r="152" spans="1:37" ht="21.6" hidden="1">
      <c r="A152" s="147"/>
      <c r="B152" s="746" t="s">
        <v>52</v>
      </c>
      <c r="C152" s="746"/>
      <c r="D152" s="509" t="s">
        <v>151</v>
      </c>
      <c r="E152" s="510" t="s">
        <v>53</v>
      </c>
      <c r="F152" s="509" t="s">
        <v>54</v>
      </c>
      <c r="G152" s="510" t="s">
        <v>55</v>
      </c>
      <c r="H152" s="509" t="s">
        <v>56</v>
      </c>
      <c r="I152" s="511" t="s">
        <v>57</v>
      </c>
      <c r="J152" s="381"/>
      <c r="K152" s="382"/>
      <c r="L152" s="192"/>
      <c r="M152" s="379"/>
      <c r="N152" s="192"/>
      <c r="O152" s="192"/>
      <c r="P152" s="192"/>
      <c r="Q152" s="192"/>
      <c r="R152" s="192"/>
      <c r="S152" s="192"/>
      <c r="T152" s="192"/>
      <c r="U152" s="192"/>
      <c r="V152" s="192"/>
      <c r="W152" s="192"/>
      <c r="X152" s="192"/>
      <c r="Y152" s="192"/>
      <c r="Z152" s="192"/>
      <c r="AA152" s="192"/>
      <c r="AB152" s="192"/>
      <c r="AC152" s="192"/>
      <c r="AD152" s="192"/>
      <c r="AE152" s="192"/>
      <c r="AF152" s="192"/>
      <c r="AG152" s="192"/>
      <c r="AH152" s="192"/>
      <c r="AI152" s="192"/>
      <c r="AJ152" s="192"/>
      <c r="AK152" s="192"/>
    </row>
    <row r="153" spans="1:10" ht="12.75" hidden="1">
      <c r="A153" s="30"/>
      <c r="B153" s="408" t="str">
        <f>IF(ISBLANK('Anlage zum Antrag'!B163)," ",IF($F$60="J",'Anlage zum Antrag'!B163,IF($F$60="T",'Anlage zum Antrag'!B163," ")))</f>
        <v xml:space="preserve"> </v>
      </c>
      <c r="C153" s="401" t="str">
        <f>IF(ISERROR(LOOKUP(B153,$B$351:$B$351,$C$351:$C$351))," ",LOOKUP(B153,$B$351:$B$351,$C$351:$C$351))</f>
        <v xml:space="preserve"> </v>
      </c>
      <c r="D153" s="402"/>
      <c r="E153" s="409" t="str">
        <f>IF(ISERROR(LOOKUP($B153,$B$351:$B$351,$E$351:$E$351))," ",LOOKUP($B153,$B$351:$B$351,$E$351:$E$351))</f>
        <v xml:space="preserve"> </v>
      </c>
      <c r="F153" s="211" t="str">
        <f>IF(ISBLANK('Anlage zum Antrag'!F163)," ",IF($F$60="J",'Anlage zum Antrag'!F163,IF($F$60="N",'Anlage zum Antrag'!F163," ")))</f>
        <v xml:space="preserve"> </v>
      </c>
      <c r="G153" s="207" t="str">
        <f>IF(ISBLANK('Anlage zum Antrag'!G163)," ",IF($F$60="J",'Anlage zum Antrag'!G163,IF($F$60="T",'Anlage zum Antrag'!G163," ")))</f>
        <v xml:space="preserve"> </v>
      </c>
      <c r="H153" s="152" t="str">
        <f>IF(B153=" "," ",LOOKUP(B153,$B$351:$B$351,$N$351:$N$351))</f>
        <v xml:space="preserve"> </v>
      </c>
      <c r="I153" s="410" t="str">
        <f>IF(ISNUMBER(H153),G153*H153," ")</f>
        <v xml:space="preserve"> </v>
      </c>
      <c r="J153" s="228"/>
    </row>
    <row r="154" spans="1:10" ht="12.75" hidden="1">
      <c r="A154" s="30"/>
      <c r="B154" s="408" t="str">
        <f>IF(ISBLANK('Anlage zum Antrag'!B164)," ",IF($F$60="J",'Anlage zum Antrag'!B164,IF($F$60="T",'Anlage zum Antrag'!B164," ")))</f>
        <v xml:space="preserve"> </v>
      </c>
      <c r="C154" s="401" t="str">
        <f>IF(ISERROR(LOOKUP(B154,$B$351:$B$351,$C$351:$C$351))," ",LOOKUP(B154,$B$351:$B$351,$C$351:$C$351))</f>
        <v xml:space="preserve"> </v>
      </c>
      <c r="D154" s="402"/>
      <c r="E154" s="409" t="str">
        <f>IF(ISERROR(LOOKUP($B154,$B$351:$B$351,$E$351:$E$351))," ",LOOKUP($B154,$B$351:$B$351,$E$351:$E$351))</f>
        <v xml:space="preserve"> </v>
      </c>
      <c r="F154" s="211" t="str">
        <f>IF(ISBLANK('Anlage zum Antrag'!F164)," ",IF($F$60="J",'Anlage zum Antrag'!F164,IF($F$60="N",'Anlage zum Antrag'!F164," ")))</f>
        <v xml:space="preserve"> </v>
      </c>
      <c r="G154" s="207" t="str">
        <f>IF(ISBLANK('Anlage zum Antrag'!G164)," ",IF($F$60="J",'Anlage zum Antrag'!G164,IF($F$60="T",'Anlage zum Antrag'!G164," ")))</f>
        <v xml:space="preserve"> </v>
      </c>
      <c r="H154" s="152" t="str">
        <f>IF(B154=" "," ",LOOKUP(B154,$B$351:$B$351,$N$351:$N$351))</f>
        <v xml:space="preserve"> </v>
      </c>
      <c r="I154" s="410" t="str">
        <f aca="true" t="shared" si="0" ref="I154:I159">IF(ISNUMBER(H154),G154*H154," ")</f>
        <v xml:space="preserve"> </v>
      </c>
      <c r="J154" s="228"/>
    </row>
    <row r="155" spans="1:10" ht="12.75" hidden="1">
      <c r="A155" s="30"/>
      <c r="B155" s="408" t="str">
        <f>IF(ISBLANK('Anlage zum Antrag'!B165)," ",IF($F$60="J",'Anlage zum Antrag'!B165,IF($F$60="T",'Anlage zum Antrag'!B165," ")))</f>
        <v xml:space="preserve"> </v>
      </c>
      <c r="C155" s="401" t="str">
        <f>IF(ISERROR(LOOKUP(B155,$B$351:$B$351,$C$351:$C$351))," ",LOOKUP(B155,$B$351:$B$351,$C$351:$C$351))</f>
        <v xml:space="preserve"> </v>
      </c>
      <c r="D155" s="402"/>
      <c r="E155" s="409" t="str">
        <f>IF(ISERROR(LOOKUP($B155,$B$351:$B$351,$E$351:$E$351))," ",LOOKUP($B155,$B$351:$B$351,$E$351:$E$351))</f>
        <v xml:space="preserve"> </v>
      </c>
      <c r="F155" s="211" t="str">
        <f>IF(ISBLANK('Anlage zum Antrag'!F165)," ",IF($F$60="J",'Anlage zum Antrag'!F165,IF($F$60="N",'Anlage zum Antrag'!F165," ")))</f>
        <v xml:space="preserve"> </v>
      </c>
      <c r="G155" s="207" t="str">
        <f>IF(ISBLANK('Anlage zum Antrag'!G165)," ",IF($F$60="J",'Anlage zum Antrag'!G165,IF($F$60="T",'Anlage zum Antrag'!G165," ")))</f>
        <v xml:space="preserve"> </v>
      </c>
      <c r="H155" s="152" t="str">
        <f>IF(B155=" "," ",LOOKUP(B155,$B$351:$B$351,$N$351:$N$351))</f>
        <v xml:space="preserve"> </v>
      </c>
      <c r="I155" s="410" t="str">
        <f t="shared" si="0"/>
        <v xml:space="preserve"> </v>
      </c>
      <c r="J155" s="228"/>
    </row>
    <row r="156" spans="1:10" ht="12.75" hidden="1">
      <c r="A156" s="30"/>
      <c r="B156" s="408"/>
      <c r="C156" s="401"/>
      <c r="D156" s="402"/>
      <c r="E156" s="409"/>
      <c r="F156" s="211"/>
      <c r="G156" s="207"/>
      <c r="H156" s="152"/>
      <c r="I156" s="410" t="str">
        <f t="shared" si="0"/>
        <v xml:space="preserve"> </v>
      </c>
      <c r="J156" s="228"/>
    </row>
    <row r="157" spans="1:10" ht="12.75" hidden="1">
      <c r="A157" s="30"/>
      <c r="B157" s="408"/>
      <c r="C157" s="401"/>
      <c r="D157" s="402"/>
      <c r="E157" s="409"/>
      <c r="F157" s="211"/>
      <c r="G157" s="207"/>
      <c r="H157" s="152"/>
      <c r="I157" s="410" t="str">
        <f t="shared" si="0"/>
        <v xml:space="preserve"> </v>
      </c>
      <c r="J157" s="228"/>
    </row>
    <row r="158" spans="1:10" ht="12.75" hidden="1">
      <c r="A158" s="30"/>
      <c r="B158" s="408"/>
      <c r="C158" s="401"/>
      <c r="D158" s="402"/>
      <c r="E158" s="409"/>
      <c r="F158" s="211"/>
      <c r="G158" s="207"/>
      <c r="H158" s="152"/>
      <c r="I158" s="410" t="str">
        <f t="shared" si="0"/>
        <v xml:space="preserve"> </v>
      </c>
      <c r="J158" s="228"/>
    </row>
    <row r="159" spans="1:10" ht="12.75" hidden="1">
      <c r="A159" s="30"/>
      <c r="B159" s="408"/>
      <c r="C159" s="401"/>
      <c r="D159" s="402"/>
      <c r="E159" s="409"/>
      <c r="F159" s="211"/>
      <c r="G159" s="207"/>
      <c r="H159" s="152"/>
      <c r="I159" s="410" t="str">
        <f t="shared" si="0"/>
        <v xml:space="preserve"> </v>
      </c>
      <c r="J159" s="228"/>
    </row>
    <row r="160" spans="2:16" ht="6" customHeight="1" hidden="1">
      <c r="B160" s="99"/>
      <c r="C160" s="140"/>
      <c r="D160" s="9"/>
      <c r="E160" s="9"/>
      <c r="F160" s="9"/>
      <c r="G160" s="9"/>
      <c r="H160" s="58"/>
      <c r="I160" s="10"/>
      <c r="J160" s="11"/>
      <c r="K160" s="9"/>
      <c r="L160" s="372"/>
      <c r="N160" s="6"/>
      <c r="P160" s="6"/>
    </row>
    <row r="161" spans="1:37" ht="13.2" customHeight="1" hidden="1">
      <c r="A161" s="18"/>
      <c r="B161" s="620" t="s">
        <v>225</v>
      </c>
      <c r="C161" s="621"/>
      <c r="D161" s="621"/>
      <c r="E161" s="621"/>
      <c r="F161" s="512" t="str">
        <f>IF(+SUMIF(B153:B159,#REF!,I153:I159)+SUMIF(B153:B159,#REF!,I153:I159)+SUMIF(B153:B159,#REF!,I153:I159)+SUMIF(B153:B159,#REF!,I153:I159)+SUMIF(B153:B159,#REF!,I153:I159)+SUMIF(B153:B159,#REF!,I153:I159)&gt;0,"x","")</f>
        <v/>
      </c>
      <c r="G161" s="437" t="s">
        <v>1</v>
      </c>
      <c r="H161" s="513" t="str">
        <f>IF(F161="x","","x")</f>
        <v>x</v>
      </c>
      <c r="I161" s="437" t="s">
        <v>0</v>
      </c>
      <c r="J161" s="17"/>
      <c r="K161" s="18"/>
      <c r="L161" s="192"/>
      <c r="M161" s="379"/>
      <c r="N161" s="192"/>
      <c r="O161" s="192"/>
      <c r="P161" s="192"/>
      <c r="Q161" s="192"/>
      <c r="R161" s="192"/>
      <c r="S161" s="192"/>
      <c r="T161" s="192"/>
      <c r="U161" s="192"/>
      <c r="V161" s="192"/>
      <c r="W161" s="192"/>
      <c r="X161" s="192"/>
      <c r="Y161" s="192"/>
      <c r="Z161" s="192"/>
      <c r="AA161" s="192"/>
      <c r="AB161" s="192"/>
      <c r="AC161" s="192"/>
      <c r="AD161" s="192"/>
      <c r="AE161" s="192"/>
      <c r="AF161" s="192"/>
      <c r="AG161" s="192"/>
      <c r="AH161" s="192"/>
      <c r="AI161" s="192"/>
      <c r="AJ161" s="214"/>
      <c r="AK161" s="214"/>
    </row>
    <row r="162" spans="1:37" ht="12.75" hidden="1">
      <c r="A162" s="18"/>
      <c r="B162" s="620"/>
      <c r="C162" s="621"/>
      <c r="D162" s="621"/>
      <c r="E162" s="621"/>
      <c r="F162" s="160"/>
      <c r="G162" s="161"/>
      <c r="H162" s="160"/>
      <c r="I162" s="161"/>
      <c r="J162" s="17"/>
      <c r="K162" s="18"/>
      <c r="L162" s="192"/>
      <c r="M162" s="379"/>
      <c r="N162" s="192"/>
      <c r="O162" s="192"/>
      <c r="P162" s="192"/>
      <c r="Q162" s="192"/>
      <c r="R162" s="192"/>
      <c r="S162" s="192"/>
      <c r="T162" s="192"/>
      <c r="U162" s="192"/>
      <c r="V162" s="192"/>
      <c r="W162" s="192"/>
      <c r="X162" s="192"/>
      <c r="Y162" s="192"/>
      <c r="Z162" s="192"/>
      <c r="AA162" s="192"/>
      <c r="AB162" s="192"/>
      <c r="AC162" s="192"/>
      <c r="AD162" s="192"/>
      <c r="AE162" s="192"/>
      <c r="AF162" s="192"/>
      <c r="AG162" s="192"/>
      <c r="AH162" s="192"/>
      <c r="AI162" s="192"/>
      <c r="AJ162" s="192"/>
      <c r="AK162" s="192"/>
    </row>
    <row r="163" spans="2:16" ht="6" customHeight="1" hidden="1">
      <c r="B163" s="99"/>
      <c r="C163" s="140"/>
      <c r="D163" s="9"/>
      <c r="E163" s="9"/>
      <c r="F163" s="9"/>
      <c r="G163" s="9"/>
      <c r="H163" s="58"/>
      <c r="I163" s="10"/>
      <c r="J163" s="11"/>
      <c r="K163" s="9"/>
      <c r="L163" s="372"/>
      <c r="N163" s="6"/>
      <c r="P163" s="6"/>
    </row>
    <row r="164" spans="1:37" ht="12.75" hidden="1">
      <c r="A164" s="167"/>
      <c r="B164" s="162" t="s">
        <v>181</v>
      </c>
      <c r="C164" s="162"/>
      <c r="D164" s="162"/>
      <c r="E164" s="162"/>
      <c r="F164" s="168"/>
      <c r="G164" s="169"/>
      <c r="H164" s="165"/>
      <c r="I164" s="514">
        <f>SUM(I153:I159)</f>
        <v>0</v>
      </c>
      <c r="J164" s="17"/>
      <c r="K164" s="382"/>
      <c r="L164" s="192"/>
      <c r="M164" s="379"/>
      <c r="N164" s="192"/>
      <c r="O164" s="192"/>
      <c r="P164" s="192"/>
      <c r="Q164" s="192"/>
      <c r="R164" s="192"/>
      <c r="S164" s="192"/>
      <c r="T164" s="192"/>
      <c r="U164" s="192"/>
      <c r="V164" s="192"/>
      <c r="W164" s="192"/>
      <c r="X164" s="192"/>
      <c r="Y164" s="192"/>
      <c r="Z164" s="192"/>
      <c r="AA164" s="192"/>
      <c r="AB164" s="192"/>
      <c r="AC164" s="192"/>
      <c r="AD164" s="192"/>
      <c r="AE164" s="192"/>
      <c r="AF164" s="192"/>
      <c r="AG164" s="192"/>
      <c r="AH164" s="192"/>
      <c r="AI164" s="192"/>
      <c r="AJ164" s="192"/>
      <c r="AK164" s="192"/>
    </row>
    <row r="165" spans="1:37" s="384" customFormat="1" ht="7.2" hidden="1" thickBot="1">
      <c r="A165" s="174"/>
      <c r="B165" s="170"/>
      <c r="C165" s="171"/>
      <c r="D165" s="172"/>
      <c r="E165" s="172"/>
      <c r="F165" s="172"/>
      <c r="G165" s="172"/>
      <c r="H165" s="172"/>
      <c r="I165" s="172"/>
      <c r="J165" s="173"/>
      <c r="K165" s="174"/>
      <c r="L165" s="174"/>
      <c r="M165" s="383"/>
      <c r="N165" s="174"/>
      <c r="O165" s="174"/>
      <c r="P165" s="174"/>
      <c r="Q165" s="174"/>
      <c r="R165" s="174"/>
      <c r="S165" s="174"/>
      <c r="T165" s="174"/>
      <c r="U165" s="174"/>
      <c r="V165" s="174"/>
      <c r="W165" s="174"/>
      <c r="X165" s="174"/>
      <c r="Y165" s="174"/>
      <c r="Z165" s="174"/>
      <c r="AA165" s="174"/>
      <c r="AB165" s="174"/>
      <c r="AC165" s="174"/>
      <c r="AD165" s="174"/>
      <c r="AE165" s="174"/>
      <c r="AF165" s="174"/>
      <c r="AG165" s="174"/>
      <c r="AH165" s="174"/>
      <c r="AI165" s="174"/>
      <c r="AJ165" s="174"/>
      <c r="AK165" s="174"/>
    </row>
    <row r="166" spans="1:37" s="384" customFormat="1" ht="6.6" hidden="1">
      <c r="A166" s="181"/>
      <c r="B166" s="175"/>
      <c r="C166" s="176"/>
      <c r="D166" s="176"/>
      <c r="E166" s="177"/>
      <c r="F166" s="178"/>
      <c r="G166" s="179"/>
      <c r="H166" s="177"/>
      <c r="I166" s="178"/>
      <c r="J166" s="180"/>
      <c r="K166" s="181"/>
      <c r="L166" s="385"/>
      <c r="M166" s="383"/>
      <c r="N166" s="174"/>
      <c r="O166" s="174"/>
      <c r="P166" s="174"/>
      <c r="Q166" s="174"/>
      <c r="R166" s="174"/>
      <c r="S166" s="174"/>
      <c r="T166" s="174"/>
      <c r="U166" s="174"/>
      <c r="V166" s="174"/>
      <c r="W166" s="174"/>
      <c r="X166" s="174"/>
      <c r="Y166" s="174"/>
      <c r="Z166" s="174"/>
      <c r="AA166" s="174"/>
      <c r="AB166" s="174"/>
      <c r="AC166" s="174"/>
      <c r="AD166" s="174"/>
      <c r="AE166" s="174"/>
      <c r="AF166" s="174"/>
      <c r="AG166" s="174"/>
      <c r="AH166" s="174"/>
      <c r="AI166" s="174"/>
      <c r="AJ166" s="174"/>
      <c r="AK166" s="174"/>
    </row>
    <row r="167" spans="1:37" ht="12.75" hidden="1">
      <c r="A167" s="144"/>
      <c r="B167" s="622" t="s">
        <v>185</v>
      </c>
      <c r="C167" s="624"/>
      <c r="D167" s="624"/>
      <c r="E167" s="624"/>
      <c r="F167" s="624"/>
      <c r="G167" s="624"/>
      <c r="H167" s="624"/>
      <c r="I167" s="624"/>
      <c r="J167" s="219"/>
      <c r="K167" s="18"/>
      <c r="L167" s="192"/>
      <c r="M167" s="379"/>
      <c r="N167" s="378"/>
      <c r="O167" s="378"/>
      <c r="P167" s="192"/>
      <c r="Q167" s="192"/>
      <c r="R167" s="192"/>
      <c r="S167" s="192"/>
      <c r="T167" s="192"/>
      <c r="U167" s="192"/>
      <c r="V167" s="192"/>
      <c r="W167" s="192"/>
      <c r="X167" s="192"/>
      <c r="Y167" s="192"/>
      <c r="Z167" s="192"/>
      <c r="AA167" s="192"/>
      <c r="AB167" s="192"/>
      <c r="AC167" s="192"/>
      <c r="AD167" s="192"/>
      <c r="AE167" s="192"/>
      <c r="AF167" s="192"/>
      <c r="AG167" s="192"/>
      <c r="AH167" s="192"/>
      <c r="AI167" s="192"/>
      <c r="AJ167" s="192"/>
      <c r="AK167" s="192"/>
    </row>
    <row r="168" spans="1:37" ht="12.75" hidden="1">
      <c r="A168" s="144"/>
      <c r="B168" s="622" t="s">
        <v>184</v>
      </c>
      <c r="C168" s="624"/>
      <c r="D168" s="624"/>
      <c r="E168" s="624"/>
      <c r="F168" s="624"/>
      <c r="G168" s="624"/>
      <c r="H168" s="624"/>
      <c r="I168" s="624"/>
      <c r="J168" s="219"/>
      <c r="K168" s="18"/>
      <c r="L168" s="192"/>
      <c r="M168" s="379"/>
      <c r="N168" s="378"/>
      <c r="O168" s="378"/>
      <c r="P168" s="192"/>
      <c r="Q168" s="192"/>
      <c r="R168" s="192"/>
      <c r="S168" s="192"/>
      <c r="T168" s="192"/>
      <c r="U168" s="192"/>
      <c r="V168" s="192"/>
      <c r="W168" s="192"/>
      <c r="X168" s="192"/>
      <c r="Y168" s="192"/>
      <c r="Z168" s="192"/>
      <c r="AA168" s="192"/>
      <c r="AB168" s="192"/>
      <c r="AC168" s="192"/>
      <c r="AD168" s="192"/>
      <c r="AE168" s="192"/>
      <c r="AF168" s="192"/>
      <c r="AG168" s="192"/>
      <c r="AH168" s="192"/>
      <c r="AI168" s="192"/>
      <c r="AJ168" s="192"/>
      <c r="AK168" s="192"/>
    </row>
    <row r="169" spans="1:37" s="384" customFormat="1" ht="6.6" hidden="1">
      <c r="A169" s="174"/>
      <c r="B169" s="183"/>
      <c r="C169" s="174"/>
      <c r="D169" s="174"/>
      <c r="E169" s="174"/>
      <c r="F169" s="174"/>
      <c r="G169" s="174"/>
      <c r="H169" s="184"/>
      <c r="I169" s="185"/>
      <c r="J169" s="186"/>
      <c r="K169" s="174"/>
      <c r="L169" s="174"/>
      <c r="M169" s="383"/>
      <c r="N169" s="174"/>
      <c r="O169" s="174"/>
      <c r="P169" s="174"/>
      <c r="Q169" s="174"/>
      <c r="R169" s="174"/>
      <c r="S169" s="174"/>
      <c r="T169" s="174"/>
      <c r="U169" s="174"/>
      <c r="V169" s="174"/>
      <c r="W169" s="174"/>
      <c r="X169" s="174"/>
      <c r="Y169" s="174"/>
      <c r="Z169" s="174"/>
      <c r="AA169" s="174"/>
      <c r="AB169" s="174"/>
      <c r="AC169" s="174"/>
      <c r="AD169" s="174"/>
      <c r="AE169" s="174"/>
      <c r="AF169" s="174"/>
      <c r="AG169" s="174"/>
      <c r="AH169" s="174"/>
      <c r="AI169" s="174"/>
      <c r="AJ169" s="174"/>
      <c r="AK169" s="174"/>
    </row>
    <row r="170" spans="1:37" ht="12.75" hidden="1">
      <c r="A170" s="187"/>
      <c r="B170" s="634" t="s">
        <v>62</v>
      </c>
      <c r="C170" s="635"/>
      <c r="D170" s="635"/>
      <c r="E170" s="635"/>
      <c r="F170" s="187"/>
      <c r="G170" s="636">
        <v>1000</v>
      </c>
      <c r="H170" s="637"/>
      <c r="I170" s="18" t="s">
        <v>63</v>
      </c>
      <c r="J170" s="189"/>
      <c r="K170" s="187"/>
      <c r="L170" s="192"/>
      <c r="M170" s="379"/>
      <c r="N170" s="192"/>
      <c r="O170" s="192"/>
      <c r="P170" s="192"/>
      <c r="Q170" s="192"/>
      <c r="R170" s="192"/>
      <c r="S170" s="192"/>
      <c r="T170" s="192"/>
      <c r="U170" s="192"/>
      <c r="V170" s="192"/>
      <c r="W170" s="192"/>
      <c r="X170" s="192"/>
      <c r="Y170" s="192"/>
      <c r="Z170" s="192"/>
      <c r="AA170" s="192"/>
      <c r="AB170" s="192"/>
      <c r="AC170" s="192"/>
      <c r="AD170" s="192"/>
      <c r="AE170" s="192"/>
      <c r="AF170" s="192"/>
      <c r="AG170" s="192"/>
      <c r="AH170" s="192"/>
      <c r="AI170" s="192"/>
      <c r="AJ170" s="192"/>
      <c r="AK170" s="192"/>
    </row>
    <row r="171" spans="1:16" ht="12.75" hidden="1">
      <c r="A171" s="187"/>
      <c r="B171" s="190"/>
      <c r="C171" s="187"/>
      <c r="D171" s="187"/>
      <c r="E171" s="191"/>
      <c r="F171" s="18"/>
      <c r="G171" s="187"/>
      <c r="H171" s="187"/>
      <c r="I171" s="187"/>
      <c r="J171" s="189"/>
      <c r="K171" s="187"/>
      <c r="L171" s="192"/>
      <c r="M171" s="379"/>
      <c r="N171" s="192"/>
      <c r="P171" s="6"/>
    </row>
    <row r="172" spans="1:14" s="384" customFormat="1" ht="6.6" hidden="1">
      <c r="A172" s="174"/>
      <c r="B172" s="183"/>
      <c r="C172" s="174"/>
      <c r="D172" s="174"/>
      <c r="E172" s="174"/>
      <c r="F172" s="174"/>
      <c r="G172" s="174"/>
      <c r="H172" s="184"/>
      <c r="I172" s="185"/>
      <c r="J172" s="186"/>
      <c r="K172" s="174"/>
      <c r="L172" s="174"/>
      <c r="M172" s="383"/>
      <c r="N172" s="174"/>
    </row>
    <row r="173" spans="1:16" ht="12.75" hidden="1">
      <c r="A173" s="18"/>
      <c r="B173" s="190"/>
      <c r="C173" s="18"/>
      <c r="D173" s="192"/>
      <c r="E173" s="187"/>
      <c r="F173" s="193"/>
      <c r="G173" s="193"/>
      <c r="H173" s="193"/>
      <c r="I173" s="194"/>
      <c r="J173" s="17"/>
      <c r="K173" s="18"/>
      <c r="L173" s="192"/>
      <c r="M173" s="379"/>
      <c r="N173" s="192"/>
      <c r="P173" s="6"/>
    </row>
    <row r="174" spans="1:14" s="384" customFormat="1" ht="6.6" hidden="1">
      <c r="A174" s="174"/>
      <c r="B174" s="183"/>
      <c r="C174" s="174"/>
      <c r="D174" s="174"/>
      <c r="E174" s="174"/>
      <c r="F174" s="174"/>
      <c r="G174" s="174"/>
      <c r="H174" s="184"/>
      <c r="I174" s="185"/>
      <c r="J174" s="186"/>
      <c r="K174" s="174"/>
      <c r="L174" s="174"/>
      <c r="M174" s="383"/>
      <c r="N174" s="174"/>
    </row>
    <row r="175" spans="1:16" ht="12.75" hidden="1">
      <c r="A175" s="18"/>
      <c r="B175" s="195"/>
      <c r="C175" s="18"/>
      <c r="D175" s="192"/>
      <c r="E175" s="196"/>
      <c r="F175" s="18"/>
      <c r="G175" s="197"/>
      <c r="H175" s="197"/>
      <c r="I175" s="197"/>
      <c r="J175" s="17"/>
      <c r="K175" s="18"/>
      <c r="L175" s="192"/>
      <c r="M175" s="379"/>
      <c r="N175" s="192"/>
      <c r="P175" s="6"/>
    </row>
    <row r="176" spans="1:14" s="384" customFormat="1" ht="6.6" hidden="1">
      <c r="A176" s="181"/>
      <c r="B176" s="198"/>
      <c r="C176" s="181"/>
      <c r="D176" s="174"/>
      <c r="E176" s="199"/>
      <c r="F176" s="181"/>
      <c r="G176" s="200"/>
      <c r="H176" s="200"/>
      <c r="I176" s="200"/>
      <c r="J176" s="201"/>
      <c r="K176" s="181"/>
      <c r="L176" s="174"/>
      <c r="M176" s="383"/>
      <c r="N176" s="174"/>
    </row>
    <row r="177" spans="1:16" ht="21.6" hidden="1">
      <c r="A177" s="203"/>
      <c r="B177" s="742" t="s">
        <v>190</v>
      </c>
      <c r="C177" s="742"/>
      <c r="D177" s="509" t="s">
        <v>151</v>
      </c>
      <c r="E177" s="510" t="s">
        <v>53</v>
      </c>
      <c r="F177" s="509" t="s">
        <v>54</v>
      </c>
      <c r="G177" s="510" t="s">
        <v>55</v>
      </c>
      <c r="H177" s="509" t="s">
        <v>56</v>
      </c>
      <c r="I177" s="511" t="s">
        <v>57</v>
      </c>
      <c r="J177" s="387"/>
      <c r="K177" s="386"/>
      <c r="L177" s="192"/>
      <c r="M177" s="379"/>
      <c r="N177" s="192"/>
      <c r="P177" s="6"/>
    </row>
    <row r="178" spans="1:10" ht="12.75" hidden="1">
      <c r="A178" s="30"/>
      <c r="B178" s="408" t="str">
        <f>IF(ISBLANK('Anlage zum Antrag'!B188)," ",IF($F$60="J",'Anlage zum Antrag'!B188,IF($F$60="T",'Anlage zum Antrag'!B188," ")))</f>
        <v xml:space="preserve"> </v>
      </c>
      <c r="C178" s="401" t="str">
        <f aca="true" t="shared" si="1" ref="C178:C184">IF(ISERROR(LOOKUP(B178,$B$351:$B$351,$C$351:$C$351))," ",LOOKUP(B178,$B$351:$B$351,$C$351:$C$351))</f>
        <v xml:space="preserve"> </v>
      </c>
      <c r="D178" s="402" t="s">
        <v>234</v>
      </c>
      <c r="E178" s="409" t="str">
        <f aca="true" t="shared" si="2" ref="E178:E184">IF(ISERROR(LOOKUP($B178,$B$351:$B$351,$E$351:$E$351))," ",LOOKUP($B178,$B$351:$B$351,$E$351:$E$351))</f>
        <v xml:space="preserve"> </v>
      </c>
      <c r="F178" s="211" t="str">
        <f>IF(ISBLANK('Anlage zum Antrag'!F163)," ",IF($F$60="J",'Anlage zum Antrag'!F163,IF($F$60="N",'Anlage zum Antrag'!F163," ")))</f>
        <v xml:space="preserve"> </v>
      </c>
      <c r="G178" s="207" t="str">
        <f>IF(ISBLANK('Anlage zum Antrag'!G188)," ",IF($F$60="J",'Anlage zum Antrag'!G188,IF($F$60="T",'Anlage zum Antrag'!G188," ")))</f>
        <v xml:space="preserve"> </v>
      </c>
      <c r="H178" s="152" t="str">
        <f aca="true" t="shared" si="3" ref="H178:H184">IF(B178=" "," ",LOOKUP(B178,$B$351:$B$351,$N$351:$N$351))</f>
        <v xml:space="preserve"> </v>
      </c>
      <c r="I178" s="410" t="str">
        <f>IF(ISNUMBER(H178),G178*H178," ")</f>
        <v xml:space="preserve"> </v>
      </c>
      <c r="J178" s="228"/>
    </row>
    <row r="179" spans="1:10" ht="12.75" hidden="1">
      <c r="A179" s="30"/>
      <c r="B179" s="408" t="str">
        <f>IF(ISBLANK('Anlage zum Antrag'!B189)," ",IF($F$60="J",'Anlage zum Antrag'!B189,IF($F$60="T",'Anlage zum Antrag'!B189," ")))</f>
        <v xml:space="preserve"> </v>
      </c>
      <c r="C179" s="401" t="str">
        <f t="shared" si="1"/>
        <v xml:space="preserve"> </v>
      </c>
      <c r="D179" s="402" t="s">
        <v>234</v>
      </c>
      <c r="E179" s="409" t="str">
        <f t="shared" si="2"/>
        <v xml:space="preserve"> </v>
      </c>
      <c r="F179" s="211" t="str">
        <f>IF(ISBLANK('Anlage zum Antrag'!F164)," ",IF($F$60="J",'Anlage zum Antrag'!F164,IF($F$60="N",'Anlage zum Antrag'!F164," ")))</f>
        <v xml:space="preserve"> </v>
      </c>
      <c r="G179" s="207" t="str">
        <f>IF(ISBLANK('Anlage zum Antrag'!G189)," ",IF($F$60="J",'Anlage zum Antrag'!G189,IF($F$60="T",'Anlage zum Antrag'!G189," ")))</f>
        <v xml:space="preserve"> </v>
      </c>
      <c r="H179" s="152" t="str">
        <f t="shared" si="3"/>
        <v xml:space="preserve"> </v>
      </c>
      <c r="I179" s="155" t="str">
        <f aca="true" t="shared" si="4" ref="I179">IF(ISNUMBER(H179),G179*H179," ")</f>
        <v xml:space="preserve"> </v>
      </c>
      <c r="J179" s="228"/>
    </row>
    <row r="180" spans="1:10" ht="12.75" hidden="1">
      <c r="A180" s="30"/>
      <c r="B180" s="408" t="str">
        <f>IF(ISBLANK('Anlage zum Antrag'!B190)," ",IF($F$60="J",'Anlage zum Antrag'!B190,IF($F$60="T",'Anlage zum Antrag'!B190," ")))</f>
        <v xml:space="preserve"> </v>
      </c>
      <c r="C180" s="401" t="str">
        <f t="shared" si="1"/>
        <v xml:space="preserve"> </v>
      </c>
      <c r="D180" s="402" t="s">
        <v>234</v>
      </c>
      <c r="E180" s="409" t="str">
        <f t="shared" si="2"/>
        <v xml:space="preserve"> </v>
      </c>
      <c r="F180" s="211" t="str">
        <f>IF(ISBLANK('Anlage zum Antrag'!F165)," ",IF($F$60="J",'Anlage zum Antrag'!F165,IF($F$60="N",'Anlage zum Antrag'!F165," ")))</f>
        <v xml:space="preserve"> </v>
      </c>
      <c r="G180" s="207" t="str">
        <f>IF(ISBLANK('Anlage zum Antrag'!G190)," ",IF($F$60="J",'Anlage zum Antrag'!G190,IF($F$60="T",'Anlage zum Antrag'!G190," ")))</f>
        <v xml:space="preserve"> </v>
      </c>
      <c r="H180" s="152" t="str">
        <f t="shared" si="3"/>
        <v xml:space="preserve"> </v>
      </c>
      <c r="I180" s="155" t="str">
        <f>IF(ISNUMBER(H180),G180*H180," ")</f>
        <v xml:space="preserve"> </v>
      </c>
      <c r="J180" s="228"/>
    </row>
    <row r="181" spans="1:10" ht="12.75" hidden="1">
      <c r="A181" s="30"/>
      <c r="B181" s="408" t="str">
        <f>IF(ISBLANK('Anlage zum Antrag'!B191)," ",IF($F$60="J",'Anlage zum Antrag'!B191,IF($F$60="T",'Anlage zum Antrag'!B191," ")))</f>
        <v xml:space="preserve"> </v>
      </c>
      <c r="C181" s="401" t="str">
        <f t="shared" si="1"/>
        <v xml:space="preserve"> </v>
      </c>
      <c r="D181" s="402" t="s">
        <v>234</v>
      </c>
      <c r="E181" s="409" t="str">
        <f t="shared" si="2"/>
        <v xml:space="preserve"> </v>
      </c>
      <c r="F181" s="211" t="str">
        <f>IF(ISBLANK('Anlage zum Antrag'!F166)," ",IF($F$60="J",'Anlage zum Antrag'!F166,IF($F$60="N",'Anlage zum Antrag'!F166," ")))</f>
        <v xml:space="preserve"> </v>
      </c>
      <c r="G181" s="207" t="str">
        <f>IF(ISBLANK('Anlage zum Antrag'!G191)," ",IF($F$60="J",'Anlage zum Antrag'!G191,IF($F$60="T",'Anlage zum Antrag'!G191," ")))</f>
        <v xml:space="preserve"> </v>
      </c>
      <c r="H181" s="152" t="str">
        <f t="shared" si="3"/>
        <v xml:space="preserve"> </v>
      </c>
      <c r="I181" s="155" t="str">
        <f aca="true" t="shared" si="5" ref="I181:I184">IF(ISNUMBER(H181),G181*H181," ")</f>
        <v xml:space="preserve"> </v>
      </c>
      <c r="J181" s="228"/>
    </row>
    <row r="182" spans="1:10" ht="12.75" hidden="1">
      <c r="A182" s="30"/>
      <c r="B182" s="408" t="str">
        <f>IF(ISBLANK('Anlage zum Antrag'!B192)," ",IF($F$60="J",'Anlage zum Antrag'!B192,IF($F$60="T",'Anlage zum Antrag'!B192," ")))</f>
        <v xml:space="preserve"> </v>
      </c>
      <c r="C182" s="401" t="str">
        <f t="shared" si="1"/>
        <v xml:space="preserve"> </v>
      </c>
      <c r="D182" s="402" t="s">
        <v>234</v>
      </c>
      <c r="E182" s="409" t="str">
        <f t="shared" si="2"/>
        <v xml:space="preserve"> </v>
      </c>
      <c r="F182" s="211" t="str">
        <f>IF(ISBLANK('Anlage zum Antrag'!F167)," ",IF($F$60="J",'Anlage zum Antrag'!F167,IF($F$60="N",'Anlage zum Antrag'!F167," ")))</f>
        <v xml:space="preserve"> </v>
      </c>
      <c r="G182" s="207" t="str">
        <f>IF(ISBLANK('Anlage zum Antrag'!G192)," ",IF($F$60="J",'Anlage zum Antrag'!G192,IF($F$60="T",'Anlage zum Antrag'!G192," ")))</f>
        <v xml:space="preserve"> </v>
      </c>
      <c r="H182" s="152" t="str">
        <f t="shared" si="3"/>
        <v xml:space="preserve"> </v>
      </c>
      <c r="I182" s="155" t="str">
        <f t="shared" si="5"/>
        <v xml:space="preserve"> </v>
      </c>
      <c r="J182" s="228"/>
    </row>
    <row r="183" spans="1:10" ht="12.75" hidden="1">
      <c r="A183" s="30"/>
      <c r="B183" s="408" t="str">
        <f>IF(ISBLANK('Anlage zum Antrag'!B193)," ",IF($F$60="J",'Anlage zum Antrag'!B193,IF($F$60="T",'Anlage zum Antrag'!B193," ")))</f>
        <v xml:space="preserve"> </v>
      </c>
      <c r="C183" s="401" t="str">
        <f t="shared" si="1"/>
        <v xml:space="preserve"> </v>
      </c>
      <c r="D183" s="402" t="s">
        <v>234</v>
      </c>
      <c r="E183" s="409" t="str">
        <f t="shared" si="2"/>
        <v xml:space="preserve"> </v>
      </c>
      <c r="F183" s="211" t="str">
        <f>IF(ISBLANK('Anlage zum Antrag'!F168)," ",IF($F$60="J",'Anlage zum Antrag'!F168,IF($F$60="N",'Anlage zum Antrag'!F168," ")))</f>
        <v xml:space="preserve"> </v>
      </c>
      <c r="G183" s="207" t="str">
        <f>IF(ISBLANK('Anlage zum Antrag'!G193)," ",IF($F$60="J",'Anlage zum Antrag'!G193,IF($F$60="T",'Anlage zum Antrag'!G193," ")))</f>
        <v xml:space="preserve"> </v>
      </c>
      <c r="H183" s="152" t="str">
        <f t="shared" si="3"/>
        <v xml:space="preserve"> </v>
      </c>
      <c r="I183" s="155" t="str">
        <f t="shared" si="5"/>
        <v xml:space="preserve"> </v>
      </c>
      <c r="J183" s="228"/>
    </row>
    <row r="184" spans="1:10" ht="12.75" hidden="1">
      <c r="A184" s="30"/>
      <c r="B184" s="408" t="str">
        <f>IF(ISBLANK('Anlage zum Antrag'!B194)," ",IF($F$60="J",'Anlage zum Antrag'!B194,IF($F$60="T",'Anlage zum Antrag'!B194," ")))</f>
        <v xml:space="preserve"> </v>
      </c>
      <c r="C184" s="401" t="str">
        <f t="shared" si="1"/>
        <v xml:space="preserve"> </v>
      </c>
      <c r="D184" s="402" t="s">
        <v>234</v>
      </c>
      <c r="E184" s="409" t="str">
        <f t="shared" si="2"/>
        <v xml:space="preserve"> </v>
      </c>
      <c r="F184" s="211" t="str">
        <f>IF(ISBLANK('Anlage zum Antrag'!F169)," ",IF($F$60="J",'Anlage zum Antrag'!F169,IF($F$60="N",'Anlage zum Antrag'!F169," ")))</f>
        <v xml:space="preserve"> </v>
      </c>
      <c r="G184" s="207" t="str">
        <f>IF(ISBLANK('Anlage zum Antrag'!G194)," ",IF($F$60="J",'Anlage zum Antrag'!G194,IF($F$60="T",'Anlage zum Antrag'!G194," ")))</f>
        <v xml:space="preserve"> </v>
      </c>
      <c r="H184" s="152" t="str">
        <f t="shared" si="3"/>
        <v xml:space="preserve"> </v>
      </c>
      <c r="I184" s="155" t="str">
        <f t="shared" si="5"/>
        <v xml:space="preserve"> </v>
      </c>
      <c r="J184" s="228"/>
    </row>
    <row r="185" spans="1:14" ht="7.95" customHeight="1" hidden="1">
      <c r="A185" s="1"/>
      <c r="B185" s="120"/>
      <c r="C185" s="121"/>
      <c r="D185" s="121"/>
      <c r="E185" s="121"/>
      <c r="F185" s="122"/>
      <c r="G185" s="122"/>
      <c r="H185" s="123"/>
      <c r="I185" s="123"/>
      <c r="J185" s="375"/>
      <c r="M185" s="374"/>
      <c r="N185" s="6"/>
    </row>
    <row r="186" spans="12:14" ht="8.4" customHeight="1" hidden="1">
      <c r="L186" s="6"/>
      <c r="M186" s="374"/>
      <c r="N186" s="6"/>
    </row>
    <row r="187" spans="1:11" s="6" customFormat="1" ht="10.95" customHeight="1" hidden="1">
      <c r="A187" s="9"/>
      <c r="B187" s="9"/>
      <c r="C187" s="9"/>
      <c r="D187" s="9"/>
      <c r="E187" s="499"/>
      <c r="F187" s="499"/>
      <c r="G187" s="499"/>
      <c r="H187" s="499"/>
      <c r="I187" s="9"/>
      <c r="J187" s="9"/>
      <c r="K187" s="9"/>
    </row>
    <row r="188" spans="1:37" s="6" customFormat="1" ht="10.95" customHeight="1" hidden="1">
      <c r="A188" s="9"/>
      <c r="B188" s="9"/>
      <c r="C188" s="9"/>
      <c r="D188" s="9"/>
      <c r="E188" s="499"/>
      <c r="F188" s="499"/>
      <c r="G188" s="499"/>
      <c r="H188" s="499"/>
      <c r="I188" s="9"/>
      <c r="J188" s="9"/>
      <c r="K188" s="9"/>
      <c r="L188" s="7"/>
      <c r="AJ188" s="9"/>
      <c r="AK188" s="9"/>
    </row>
    <row r="189" spans="1:13" s="6" customFormat="1" ht="10.95" customHeight="1" hidden="1">
      <c r="A189" s="9"/>
      <c r="B189" s="9"/>
      <c r="C189" s="9"/>
      <c r="D189" s="9"/>
      <c r="E189" s="499"/>
      <c r="F189" s="499"/>
      <c r="G189" s="499"/>
      <c r="H189" s="499"/>
      <c r="I189" s="9"/>
      <c r="J189" s="9"/>
      <c r="K189" s="9"/>
      <c r="L189" s="358"/>
      <c r="M189" s="210"/>
    </row>
    <row r="190" spans="1:13" s="6" customFormat="1" ht="10.95" customHeight="1" hidden="1">
      <c r="A190" s="9"/>
      <c r="B190" s="9"/>
      <c r="C190" s="9"/>
      <c r="D190" s="9"/>
      <c r="E190" s="499"/>
      <c r="F190" s="499"/>
      <c r="G190" s="499"/>
      <c r="H190" s="499"/>
      <c r="I190" s="9"/>
      <c r="J190" s="9"/>
      <c r="K190" s="9"/>
      <c r="L190" s="358"/>
      <c r="M190" s="210"/>
    </row>
    <row r="191" spans="13:14" ht="14.4" customHeight="1" hidden="1" thickBot="1">
      <c r="M191" s="376"/>
      <c r="N191" s="6"/>
    </row>
    <row r="192" spans="2:13" ht="8.25" customHeight="1" hidden="1">
      <c r="B192" s="42"/>
      <c r="C192" s="39"/>
      <c r="D192" s="39"/>
      <c r="E192" s="39"/>
      <c r="F192" s="43"/>
      <c r="G192" s="39"/>
      <c r="H192" s="44"/>
      <c r="I192" s="45"/>
      <c r="J192" s="41"/>
      <c r="M192" s="374"/>
    </row>
    <row r="193" spans="1:16" ht="25.95" customHeight="1" hidden="1">
      <c r="A193" s="203"/>
      <c r="B193" s="742" t="s">
        <v>65</v>
      </c>
      <c r="C193" s="742"/>
      <c r="D193" s="742"/>
      <c r="E193" s="510" t="s">
        <v>53</v>
      </c>
      <c r="F193" s="509" t="s">
        <v>54</v>
      </c>
      <c r="G193" s="510" t="s">
        <v>55</v>
      </c>
      <c r="H193" s="509" t="s">
        <v>56</v>
      </c>
      <c r="I193" s="511" t="s">
        <v>57</v>
      </c>
      <c r="J193" s="217"/>
      <c r="K193" s="214"/>
      <c r="L193" s="192"/>
      <c r="M193" s="379"/>
      <c r="N193" s="192"/>
      <c r="P193" s="6"/>
    </row>
    <row r="194" spans="1:13" ht="12.75" hidden="1">
      <c r="A194" s="210"/>
      <c r="B194" s="743" t="e">
        <f>IF(#REF!=" "," ",IF($F$60="J",#REF!,IF($F$60="T",#REF!," ")))</f>
        <v>#REF!</v>
      </c>
      <c r="C194" s="744" t="e">
        <f>IF(ISBLANK(#REF!)," ",IF(#REF!="J",#REF!,IF(#REF!="T",#REF!," ")))</f>
        <v>#REF!</v>
      </c>
      <c r="D194" s="745"/>
      <c r="E194" s="211" t="str">
        <f>IF(ISBLANK(#REF!)," ",IF($F$60="J",#REF!,IF($F$60="T",#REF!," ")))</f>
        <v xml:space="preserve"> </v>
      </c>
      <c r="F194" s="211" t="str">
        <f>IF(ISBLANK('Anlage zum Antrag'!F204)," ",IF($F$60="J",'Anlage zum Antrag'!F204,IF($F$60="N",'Anlage zum Antrag'!F204," ")))</f>
        <v xml:space="preserve"> </v>
      </c>
      <c r="G194" s="211" t="str">
        <f>IF(ISBLANK('Anlage zum Antrag'!G204)," ",IF($F$60="J",'Anlage zum Antrag'!G204,IF($F$60="N",'Anlage zum Antrag'!G204," ")))</f>
        <v xml:space="preserve"> </v>
      </c>
      <c r="H194" s="208">
        <v>1.35</v>
      </c>
      <c r="I194" s="153" t="str">
        <f>IF(ISNUMBER(G194),G194*H194," ")</f>
        <v xml:space="preserve"> </v>
      </c>
      <c r="J194" s="228"/>
      <c r="M194" s="6"/>
    </row>
    <row r="195" spans="1:13" ht="12.75" hidden="1">
      <c r="A195" s="210"/>
      <c r="B195" s="743" t="e">
        <f>IF(#REF!=" "," ",IF($F$60="J",#REF!,IF($F$60="T",#REF!," ")))</f>
        <v>#REF!</v>
      </c>
      <c r="C195" s="744" t="e">
        <f>IF(ISBLANK(#REF!)," ",IF(#REF!="J",#REF!,IF(#REF!="T",#REF!," ")))</f>
        <v>#REF!</v>
      </c>
      <c r="D195" s="745"/>
      <c r="E195" s="211" t="str">
        <f>IF(ISBLANK(#REF!)," ",IF($F$60="J",#REF!,IF($F$60="T",#REF!," ")))</f>
        <v xml:space="preserve"> </v>
      </c>
      <c r="F195" s="211" t="str">
        <f>IF(ISBLANK('Anlage zum Antrag'!F205)," ",IF($F$60="J",'Anlage zum Antrag'!F205,IF($F$60="N",'Anlage zum Antrag'!F205," ")))</f>
        <v xml:space="preserve"> </v>
      </c>
      <c r="G195" s="211" t="str">
        <f>IF(ISBLANK('Anlage zum Antrag'!G205)," ",IF($F$60="J",'Anlage zum Antrag'!G205,IF($F$60="N",'Anlage zum Antrag'!G205," ")))</f>
        <v xml:space="preserve"> </v>
      </c>
      <c r="H195" s="208">
        <v>1.35</v>
      </c>
      <c r="I195" s="153" t="str">
        <f aca="true" t="shared" si="6" ref="I195:I199">IF(ISNUMBER(G195),G195*H195," ")</f>
        <v xml:space="preserve"> </v>
      </c>
      <c r="J195" s="228"/>
      <c r="M195" s="6"/>
    </row>
    <row r="196" spans="1:13" ht="12.75" hidden="1">
      <c r="A196" s="210"/>
      <c r="B196" s="743" t="e">
        <f>IF(#REF!=" "," ",IF($F$60="J",#REF!,IF($F$60="T",#REF!," ")))</f>
        <v>#REF!</v>
      </c>
      <c r="C196" s="744" t="e">
        <f>IF(ISBLANK(#REF!)," ",IF(#REF!="J",#REF!,IF(#REF!="T",#REF!," ")))</f>
        <v>#REF!</v>
      </c>
      <c r="D196" s="745"/>
      <c r="E196" s="211" t="str">
        <f>IF(ISBLANK(#REF!)," ",IF($F$60="J",#REF!,IF($F$60="T",#REF!," ")))</f>
        <v xml:space="preserve"> </v>
      </c>
      <c r="F196" s="211" t="str">
        <f>IF(ISBLANK('Anlage zum Antrag'!F206)," ",IF($F$60="J",'Anlage zum Antrag'!F206,IF($F$60="N",'Anlage zum Antrag'!F206," ")))</f>
        <v xml:space="preserve"> </v>
      </c>
      <c r="G196" s="211" t="str">
        <f>IF(ISBLANK('Anlage zum Antrag'!G206)," ",IF($F$60="J",'Anlage zum Antrag'!G206,IF($F$60="N",'Anlage zum Antrag'!G206," ")))</f>
        <v xml:space="preserve"> </v>
      </c>
      <c r="H196" s="208">
        <v>1.35</v>
      </c>
      <c r="I196" s="153" t="str">
        <f t="shared" si="6"/>
        <v xml:space="preserve"> </v>
      </c>
      <c r="J196" s="228"/>
      <c r="M196" s="6"/>
    </row>
    <row r="197" spans="1:13" ht="12.75" hidden="1">
      <c r="A197" s="210"/>
      <c r="B197" s="743" t="e">
        <f>IF(#REF!=" "," ",IF($F$60="J",#REF!,IF($F$60="T",#REF!," ")))</f>
        <v>#REF!</v>
      </c>
      <c r="C197" s="744" t="e">
        <f>IF(ISBLANK(#REF!)," ",IF(#REF!="J",#REF!,IF(#REF!="T",#REF!," ")))</f>
        <v>#REF!</v>
      </c>
      <c r="D197" s="745"/>
      <c r="E197" s="211" t="str">
        <f>IF(ISBLANK(#REF!)," ",IF($F$60="J",#REF!,IF($F$60="T",#REF!," ")))</f>
        <v xml:space="preserve"> </v>
      </c>
      <c r="F197" s="211" t="str">
        <f>IF(ISBLANK('Anlage zum Antrag'!F207)," ",IF($F$60="J",'Anlage zum Antrag'!F207,IF($F$60="N",'Anlage zum Antrag'!F207," ")))</f>
        <v xml:space="preserve"> </v>
      </c>
      <c r="G197" s="211" t="str">
        <f>IF(ISBLANK('Anlage zum Antrag'!G207)," ",IF($F$60="J",'Anlage zum Antrag'!G207,IF($F$60="N",'Anlage zum Antrag'!G207," ")))</f>
        <v xml:space="preserve"> </v>
      </c>
      <c r="H197" s="208">
        <v>1.35</v>
      </c>
      <c r="I197" s="153" t="str">
        <f t="shared" si="6"/>
        <v xml:space="preserve"> </v>
      </c>
      <c r="J197" s="228"/>
      <c r="M197" s="6"/>
    </row>
    <row r="198" spans="1:13" ht="12.75" hidden="1">
      <c r="A198" s="210"/>
      <c r="B198" s="743" t="e">
        <f>IF(#REF!=" "," ",IF($F$60="J",#REF!,IF($F$60="T",#REF!," ")))</f>
        <v>#REF!</v>
      </c>
      <c r="C198" s="744" t="e">
        <f>IF(ISBLANK(#REF!)," ",IF(#REF!="J",#REF!,IF(#REF!="T",#REF!," ")))</f>
        <v>#REF!</v>
      </c>
      <c r="D198" s="745"/>
      <c r="E198" s="211" t="str">
        <f>IF(ISBLANK(#REF!)," ",IF($F$60="J",#REF!,IF($F$60="T",#REF!," ")))</f>
        <v xml:space="preserve"> </v>
      </c>
      <c r="F198" s="211" t="str">
        <f>IF(ISBLANK('Anlage zum Antrag'!F208)," ",IF($F$60="J",'Anlage zum Antrag'!F208,IF($F$60="N",'Anlage zum Antrag'!F208," ")))</f>
        <v xml:space="preserve"> </v>
      </c>
      <c r="G198" s="211" t="str">
        <f>IF(ISBLANK('Anlage zum Antrag'!G208)," ",IF($F$60="J",'Anlage zum Antrag'!G208,IF($F$60="N",'Anlage zum Antrag'!G208," ")))</f>
        <v xml:space="preserve"> </v>
      </c>
      <c r="H198" s="208">
        <v>1.35</v>
      </c>
      <c r="I198" s="153" t="str">
        <f t="shared" si="6"/>
        <v xml:space="preserve"> </v>
      </c>
      <c r="J198" s="228"/>
      <c r="M198" s="6"/>
    </row>
    <row r="199" spans="1:10" ht="12.75" hidden="1">
      <c r="A199" s="210"/>
      <c r="B199" s="743" t="e">
        <f>IF(#REF!=" "," ",IF($F$60="J",#REF!,IF($F$60="T",#REF!," ")))</f>
        <v>#REF!</v>
      </c>
      <c r="C199" s="744" t="e">
        <f>IF(ISBLANK(#REF!)," ",IF(#REF!="J",#REF!,IF(#REF!="T",#REF!," ")))</f>
        <v>#REF!</v>
      </c>
      <c r="D199" s="745"/>
      <c r="E199" s="211" t="str">
        <f>IF(ISBLANK(#REF!)," ",IF($F$60="J",#REF!,IF($F$60="T",#REF!," ")))</f>
        <v xml:space="preserve"> </v>
      </c>
      <c r="F199" s="211" t="str">
        <f>IF(ISBLANK('Anlage zum Antrag'!F209)," ",IF($F$60="J",'Anlage zum Antrag'!F209,IF($F$60="N",'Anlage zum Antrag'!F209," ")))</f>
        <v xml:space="preserve"> </v>
      </c>
      <c r="G199" s="211" t="str">
        <f>IF(ISBLANK('Anlage zum Antrag'!G209)," ",IF($F$60="J",'Anlage zum Antrag'!G209,IF($F$60="N",'Anlage zum Antrag'!G209," ")))</f>
        <v xml:space="preserve"> </v>
      </c>
      <c r="H199" s="208">
        <v>1.35</v>
      </c>
      <c r="I199" s="153" t="str">
        <f t="shared" si="6"/>
        <v xml:space="preserve"> </v>
      </c>
      <c r="J199" s="228"/>
    </row>
    <row r="200" spans="1:37" ht="6.6" customHeight="1" hidden="1">
      <c r="A200" s="192"/>
      <c r="B200" s="213"/>
      <c r="C200" s="214"/>
      <c r="D200" s="214"/>
      <c r="E200" s="214"/>
      <c r="F200" s="214"/>
      <c r="G200" s="214"/>
      <c r="H200" s="215"/>
      <c r="I200" s="216"/>
      <c r="J200" s="217"/>
      <c r="K200" s="214"/>
      <c r="L200" s="192"/>
      <c r="M200" s="379"/>
      <c r="N200" s="192"/>
      <c r="O200" s="192"/>
      <c r="P200" s="192"/>
      <c r="Q200" s="192"/>
      <c r="R200" s="192"/>
      <c r="S200" s="192"/>
      <c r="T200" s="192"/>
      <c r="U200" s="192"/>
      <c r="V200" s="192"/>
      <c r="W200" s="192"/>
      <c r="X200" s="192"/>
      <c r="Y200" s="192"/>
      <c r="Z200" s="192"/>
      <c r="AA200" s="192"/>
      <c r="AB200" s="192"/>
      <c r="AC200" s="192"/>
      <c r="AD200" s="192"/>
      <c r="AE200" s="192"/>
      <c r="AF200" s="192"/>
      <c r="AG200" s="192"/>
      <c r="AH200" s="192"/>
      <c r="AI200" s="192"/>
      <c r="AJ200" s="192"/>
      <c r="AK200" s="192"/>
    </row>
    <row r="201" spans="1:37" ht="13.8" hidden="1">
      <c r="A201" s="192"/>
      <c r="B201" s="162" t="s">
        <v>182</v>
      </c>
      <c r="C201" s="218"/>
      <c r="D201" s="218"/>
      <c r="E201" s="218"/>
      <c r="F201" s="218"/>
      <c r="G201" s="218"/>
      <c r="H201" s="747">
        <f>SUM(I194:I199)</f>
        <v>0</v>
      </c>
      <c r="I201" s="747"/>
      <c r="J201" s="219"/>
      <c r="K201" s="192"/>
      <c r="L201" s="192"/>
      <c r="M201" s="379"/>
      <c r="N201" s="192"/>
      <c r="O201" s="192"/>
      <c r="P201" s="192"/>
      <c r="Q201" s="192"/>
      <c r="R201" s="192"/>
      <c r="S201" s="192"/>
      <c r="T201" s="192"/>
      <c r="U201" s="192"/>
      <c r="V201" s="192"/>
      <c r="W201" s="192"/>
      <c r="X201" s="192"/>
      <c r="Y201" s="192"/>
      <c r="Z201" s="192"/>
      <c r="AA201" s="192"/>
      <c r="AB201" s="192"/>
      <c r="AC201" s="192"/>
      <c r="AD201" s="192"/>
      <c r="AE201" s="192"/>
      <c r="AF201" s="192"/>
      <c r="AG201" s="192"/>
      <c r="AH201" s="192"/>
      <c r="AI201" s="192"/>
      <c r="AJ201" s="192"/>
      <c r="AK201" s="192"/>
    </row>
    <row r="202" spans="1:37" ht="7.95" customHeight="1" hidden="1" thickBot="1">
      <c r="A202" s="192"/>
      <c r="B202" s="220"/>
      <c r="C202" s="221"/>
      <c r="D202" s="221"/>
      <c r="E202" s="645"/>
      <c r="F202" s="645"/>
      <c r="G202" s="645"/>
      <c r="H202" s="645"/>
      <c r="I202" s="192"/>
      <c r="J202" s="219"/>
      <c r="K202" s="192"/>
      <c r="L202" s="192"/>
      <c r="M202" s="379"/>
      <c r="N202" s="192"/>
      <c r="O202" s="192"/>
      <c r="P202" s="192"/>
      <c r="Q202" s="192"/>
      <c r="R202" s="192"/>
      <c r="S202" s="192"/>
      <c r="T202" s="192"/>
      <c r="U202" s="192"/>
      <c r="V202" s="192"/>
      <c r="W202" s="192"/>
      <c r="X202" s="192"/>
      <c r="Y202" s="192"/>
      <c r="Z202" s="192"/>
      <c r="AA202" s="192"/>
      <c r="AB202" s="192"/>
      <c r="AC202" s="192"/>
      <c r="AD202" s="192"/>
      <c r="AE202" s="192"/>
      <c r="AF202" s="192"/>
      <c r="AG202" s="192"/>
      <c r="AH202" s="192"/>
      <c r="AI202" s="192"/>
      <c r="AJ202" s="192"/>
      <c r="AK202" s="192"/>
    </row>
    <row r="203" spans="1:13" ht="7.2" customHeight="1" hidden="1" thickBot="1" thickTop="1">
      <c r="A203" s="6"/>
      <c r="B203" s="224"/>
      <c r="C203" s="225"/>
      <c r="D203" s="225"/>
      <c r="E203" s="225"/>
      <c r="F203" s="225"/>
      <c r="G203" s="225"/>
      <c r="H203" s="225"/>
      <c r="I203" s="225"/>
      <c r="J203" s="228"/>
      <c r="M203" s="6"/>
    </row>
    <row r="204" spans="1:13" ht="14.4" customHeight="1" hidden="1" thickBot="1">
      <c r="A204" s="6"/>
      <c r="B204" s="646" t="s">
        <v>187</v>
      </c>
      <c r="C204" s="647"/>
      <c r="D204" s="647"/>
      <c r="E204" s="647"/>
      <c r="F204" s="647"/>
      <c r="G204" s="7"/>
      <c r="H204" s="648" t="str">
        <f>IF(SUM(I153:I159)+SUM(I178:I199)=0,"",SUM(I153:I159)+SUM(I178:I199))</f>
        <v/>
      </c>
      <c r="I204" s="649"/>
      <c r="J204" s="228"/>
      <c r="M204" s="373"/>
    </row>
    <row r="205" spans="2:13" ht="6" customHeight="1" hidden="1" thickBot="1">
      <c r="B205" s="8"/>
      <c r="C205" s="9"/>
      <c r="D205" s="9"/>
      <c r="E205" s="9"/>
      <c r="F205" s="9"/>
      <c r="G205" s="9"/>
      <c r="H205" s="10"/>
      <c r="I205" s="10"/>
      <c r="J205" s="11"/>
      <c r="K205" s="9"/>
      <c r="M205" s="373"/>
    </row>
    <row r="206" spans="1:13" ht="13.95" customHeight="1" hidden="1" thickBot="1">
      <c r="A206" s="6"/>
      <c r="B206" s="13" t="s">
        <v>176</v>
      </c>
      <c r="C206" s="14"/>
      <c r="D206" s="15"/>
      <c r="E206" s="447"/>
      <c r="F206" s="447"/>
      <c r="G206" s="447"/>
      <c r="H206" s="648" t="str">
        <f>IF(H204="","",IF($F$60="J",MIN('Anlage zum Antrag'!H214,H204,'Anlage zum Antrag'!H216),"prüfen"))</f>
        <v/>
      </c>
      <c r="I206" s="649"/>
      <c r="J206" s="5"/>
      <c r="K206" s="6"/>
      <c r="M206" s="373"/>
    </row>
    <row r="207" spans="1:14" ht="7.95" customHeight="1" hidden="1" thickBot="1">
      <c r="A207" s="1"/>
      <c r="B207" s="120"/>
      <c r="C207" s="121"/>
      <c r="D207" s="121"/>
      <c r="E207" s="121"/>
      <c r="F207" s="122"/>
      <c r="G207" s="122"/>
      <c r="H207" s="123"/>
      <c r="I207" s="123"/>
      <c r="J207" s="375"/>
      <c r="M207" s="374"/>
      <c r="N207" s="6"/>
    </row>
    <row r="208" spans="2:13" ht="8.25" customHeight="1" hidden="1">
      <c r="B208" s="42"/>
      <c r="C208" s="39"/>
      <c r="D208" s="39"/>
      <c r="E208" s="39"/>
      <c r="F208" s="43"/>
      <c r="G208" s="39"/>
      <c r="H208" s="44"/>
      <c r="I208" s="45"/>
      <c r="J208" s="41"/>
      <c r="M208" s="374"/>
    </row>
    <row r="209" spans="1:10" s="6" customFormat="1" ht="12.75" hidden="1">
      <c r="A209" s="102"/>
      <c r="B209" s="622" t="s">
        <v>191</v>
      </c>
      <c r="C209" s="623"/>
      <c r="D209" s="623"/>
      <c r="E209" s="623"/>
      <c r="F209" s="623"/>
      <c r="G209" s="623"/>
      <c r="H209" s="623"/>
      <c r="I209" s="623"/>
      <c r="J209" s="447"/>
    </row>
    <row r="210" spans="1:15" ht="12.6" customHeight="1" hidden="1">
      <c r="A210" s="102"/>
      <c r="B210" s="622" t="s">
        <v>192</v>
      </c>
      <c r="C210" s="623"/>
      <c r="D210" s="623"/>
      <c r="E210" s="623"/>
      <c r="F210" s="623"/>
      <c r="G210" s="623"/>
      <c r="H210" s="623"/>
      <c r="I210" s="623"/>
      <c r="M210" s="373"/>
      <c r="O210" s="6"/>
    </row>
    <row r="211" spans="2:15" ht="4.95" customHeight="1" hidden="1">
      <c r="B211" s="495"/>
      <c r="C211" s="496"/>
      <c r="D211" s="496"/>
      <c r="E211" s="496"/>
      <c r="F211" s="496"/>
      <c r="G211" s="496"/>
      <c r="H211" s="496"/>
      <c r="I211" s="496"/>
      <c r="J211" s="228"/>
      <c r="O211" s="6"/>
    </row>
    <row r="212" spans="1:15" ht="15" customHeight="1" hidden="1">
      <c r="A212" s="1"/>
      <c r="B212" s="90" t="s">
        <v>87</v>
      </c>
      <c r="C212" s="97"/>
      <c r="D212" s="97"/>
      <c r="E212" s="9"/>
      <c r="F212" s="749" t="str">
        <f>IF(ISBLANK('Anlage zum Antrag'!F222)," ",IF($F$60="J",'Anlage zum Antrag'!F222,IF($F$60,'Anlage zum Antrag'!F222," ")))</f>
        <v xml:space="preserve"> </v>
      </c>
      <c r="G212" s="749"/>
      <c r="H212" s="9" t="s">
        <v>37</v>
      </c>
      <c r="I212" s="135"/>
      <c r="J212" s="235"/>
      <c r="O212" s="6"/>
    </row>
    <row r="213" spans="1:15" ht="4.95" customHeight="1" hidden="1">
      <c r="A213" s="1"/>
      <c r="B213" s="99"/>
      <c r="C213" s="1"/>
      <c r="D213" s="1"/>
      <c r="G213" s="1"/>
      <c r="H213" s="100"/>
      <c r="I213" s="101"/>
      <c r="J213" s="102"/>
      <c r="O213" s="6"/>
    </row>
    <row r="214" spans="1:15" ht="15" customHeight="1" hidden="1">
      <c r="A214" s="1"/>
      <c r="B214" s="99" t="s">
        <v>88</v>
      </c>
      <c r="C214" s="30"/>
      <c r="E214" s="97"/>
      <c r="F214" s="750" t="str">
        <f>IF(ISBLANK('Anlage zum Antrag'!F224)," ",IF($F$60="J",'Anlage zum Antrag'!F224,IF($F$60,'Anlage zum Antrag'!F224," ")))</f>
        <v xml:space="preserve"> </v>
      </c>
      <c r="G214" s="750"/>
      <c r="H214" s="750"/>
      <c r="I214" s="750"/>
      <c r="J214" s="102"/>
      <c r="O214" s="6"/>
    </row>
    <row r="215" spans="1:15" ht="4.95" customHeight="1" hidden="1">
      <c r="A215" s="1"/>
      <c r="B215" s="99"/>
      <c r="C215" s="1"/>
      <c r="D215" s="1"/>
      <c r="G215" s="1"/>
      <c r="H215" s="100"/>
      <c r="I215" s="101"/>
      <c r="J215" s="102"/>
      <c r="O215" s="6"/>
    </row>
    <row r="216" spans="1:10" ht="15" customHeight="1" hidden="1">
      <c r="A216" s="233"/>
      <c r="B216" s="99" t="s">
        <v>89</v>
      </c>
      <c r="C216" s="500"/>
      <c r="D216" s="500"/>
      <c r="E216" s="500"/>
      <c r="F216" s="750" t="str">
        <f>IF(ISBLANK('Anlage zum Antrag'!F226)," ",IF($F$60="J",'Anlage zum Antrag'!F226,IF($F$60,'Anlage zum Antrag'!F226," ")))</f>
        <v xml:space="preserve"> </v>
      </c>
      <c r="G216" s="750"/>
      <c r="H216" s="750"/>
      <c r="I216" s="750"/>
      <c r="J216" s="102"/>
    </row>
    <row r="217" spans="1:13" ht="4.95" customHeight="1" hidden="1">
      <c r="A217" s="1"/>
      <c r="B217" s="99"/>
      <c r="C217" s="1"/>
      <c r="D217" s="1"/>
      <c r="G217" s="1"/>
      <c r="H217" s="100"/>
      <c r="I217" s="101"/>
      <c r="J217" s="102"/>
      <c r="K217" s="1"/>
      <c r="M217" s="388"/>
    </row>
    <row r="218" spans="1:11" ht="15" customHeight="1" hidden="1">
      <c r="A218" s="233"/>
      <c r="B218" s="90" t="s">
        <v>90</v>
      </c>
      <c r="C218" s="97"/>
      <c r="D218" s="97"/>
      <c r="E218" s="9"/>
      <c r="F218" s="414" t="str">
        <f>IF(ISBLANK('Anlage zum Antrag'!F228)," ",IF($F$60="J",'Anlage zum Antrag'!F228,IF($F$60,'Anlage zum Antrag'!F228," ")))</f>
        <v xml:space="preserve"> </v>
      </c>
      <c r="G218" s="9"/>
      <c r="H218" s="100"/>
      <c r="I218" s="135"/>
      <c r="J218" s="102"/>
      <c r="K218" s="1"/>
    </row>
    <row r="219" spans="2:11" ht="5.25" customHeight="1" hidden="1" thickBot="1">
      <c r="B219" s="236"/>
      <c r="C219" s="237"/>
      <c r="D219" s="237"/>
      <c r="E219" s="237"/>
      <c r="F219" s="237"/>
      <c r="G219" s="237"/>
      <c r="H219" s="237"/>
      <c r="I219" s="237"/>
      <c r="J219" s="238"/>
      <c r="K219" s="1"/>
    </row>
    <row r="220" spans="2:10" ht="4.95" customHeight="1" hidden="1">
      <c r="B220" s="495"/>
      <c r="C220" s="496"/>
      <c r="D220" s="496"/>
      <c r="E220" s="496"/>
      <c r="F220" s="496"/>
      <c r="G220" s="496"/>
      <c r="H220" s="496"/>
      <c r="I220" s="496"/>
      <c r="J220" s="228"/>
    </row>
    <row r="221" spans="1:10" ht="13.95" customHeight="1" hidden="1">
      <c r="A221" s="1"/>
      <c r="B221" s="497" t="s">
        <v>92</v>
      </c>
      <c r="C221" s="239"/>
      <c r="D221" s="239"/>
      <c r="E221" s="239"/>
      <c r="F221" s="239"/>
      <c r="G221" s="239"/>
      <c r="H221" s="239"/>
      <c r="I221" s="10"/>
      <c r="J221" s="102"/>
    </row>
    <row r="222" spans="1:11" ht="4.5" customHeight="1" hidden="1">
      <c r="A222" s="1"/>
      <c r="B222" s="231"/>
      <c r="C222" s="496"/>
      <c r="D222" s="496"/>
      <c r="E222" s="496"/>
      <c r="F222" s="496"/>
      <c r="G222" s="496"/>
      <c r="H222" s="496"/>
      <c r="I222" s="10"/>
      <c r="J222" s="102"/>
      <c r="K222" s="1"/>
    </row>
    <row r="223" spans="1:11" ht="12.75" hidden="1">
      <c r="A223" s="1"/>
      <c r="B223" s="90" t="s">
        <v>96</v>
      </c>
      <c r="C223" s="498"/>
      <c r="D223" s="97"/>
      <c r="E223" s="97"/>
      <c r="F223" s="501"/>
      <c r="G223" s="656" t="str">
        <f>IF(ISBLANK('Anlage zum Antrag'!G233)," ",IF($F$60="J",'Anlage zum Antrag'!G233,IF($F$60,'Anlage zum Antrag'!G233," ")))</f>
        <v xml:space="preserve"> </v>
      </c>
      <c r="H223" s="656"/>
      <c r="I223" s="100" t="s">
        <v>51</v>
      </c>
      <c r="J223" s="102"/>
      <c r="K223" s="1"/>
    </row>
    <row r="224" spans="1:13" ht="3.75" customHeight="1" hidden="1">
      <c r="A224" s="1"/>
      <c r="B224" s="90"/>
      <c r="C224" s="97"/>
      <c r="D224" s="97"/>
      <c r="E224" s="97"/>
      <c r="F224" s="103"/>
      <c r="G224" s="103"/>
      <c r="H224" s="103"/>
      <c r="I224" s="103"/>
      <c r="J224" s="102"/>
      <c r="L224" s="372"/>
      <c r="M224" s="30"/>
    </row>
    <row r="225" spans="1:11" ht="12.75" customHeight="1" hidden="1">
      <c r="A225" s="1"/>
      <c r="B225" s="497" t="s">
        <v>93</v>
      </c>
      <c r="C225" s="239"/>
      <c r="D225" s="239"/>
      <c r="E225" s="239"/>
      <c r="F225" s="239"/>
      <c r="G225" s="239"/>
      <c r="H225" s="239"/>
      <c r="I225" s="10"/>
      <c r="J225" s="102"/>
      <c r="K225" s="1"/>
    </row>
    <row r="226" spans="1:37" ht="4.5" customHeight="1" hidden="1">
      <c r="A226" s="1"/>
      <c r="B226" s="231"/>
      <c r="C226" s="496"/>
      <c r="D226" s="496"/>
      <c r="E226" s="496"/>
      <c r="F226" s="496"/>
      <c r="G226" s="496"/>
      <c r="H226" s="496"/>
      <c r="I226" s="10"/>
      <c r="J226" s="102"/>
      <c r="K226" s="1"/>
      <c r="P226" s="267"/>
      <c r="Q226" s="267"/>
      <c r="R226" s="267"/>
      <c r="S226" s="267"/>
      <c r="T226" s="267"/>
      <c r="U226" s="267"/>
      <c r="V226" s="267"/>
      <c r="W226" s="267"/>
      <c r="X226" s="267"/>
      <c r="Y226" s="267"/>
      <c r="Z226" s="267"/>
      <c r="AA226" s="267"/>
      <c r="AB226" s="267"/>
      <c r="AC226" s="267"/>
      <c r="AD226" s="267"/>
      <c r="AE226" s="267"/>
      <c r="AF226" s="267"/>
      <c r="AG226" s="267"/>
      <c r="AH226" s="267"/>
      <c r="AI226" s="267"/>
      <c r="AJ226" s="267"/>
      <c r="AK226" s="267"/>
    </row>
    <row r="227" spans="1:37" ht="12.75" hidden="1">
      <c r="A227" s="1"/>
      <c r="B227" s="90" t="s">
        <v>96</v>
      </c>
      <c r="C227" s="498"/>
      <c r="D227" s="97"/>
      <c r="E227" s="97"/>
      <c r="F227" s="501"/>
      <c r="G227" s="656" t="str">
        <f>IF(ISBLANK('Anlage zum Antrag'!F228)," ",IF($F$60="J",'Anlage zum Antrag'!F228,IF($F$60,'Anlage zum Antrag'!F228," ")))</f>
        <v xml:space="preserve"> </v>
      </c>
      <c r="H227" s="656"/>
      <c r="I227" s="100" t="s">
        <v>51</v>
      </c>
      <c r="J227" s="102"/>
      <c r="K227" s="1"/>
      <c r="L227" s="7"/>
      <c r="P227" s="267"/>
      <c r="Q227" s="267"/>
      <c r="R227" s="267"/>
      <c r="S227" s="267"/>
      <c r="T227" s="267"/>
      <c r="U227" s="267"/>
      <c r="V227" s="267"/>
      <c r="W227" s="267"/>
      <c r="X227" s="267"/>
      <c r="Y227" s="267"/>
      <c r="Z227" s="267"/>
      <c r="AA227" s="267"/>
      <c r="AB227" s="267"/>
      <c r="AC227" s="267"/>
      <c r="AD227" s="267"/>
      <c r="AE227" s="267"/>
      <c r="AF227" s="267"/>
      <c r="AG227" s="267"/>
      <c r="AH227" s="267"/>
      <c r="AI227" s="267"/>
      <c r="AJ227" s="267"/>
      <c r="AK227" s="267"/>
    </row>
    <row r="228" spans="2:37" ht="7.95" customHeight="1" hidden="1" thickBot="1">
      <c r="B228" s="236"/>
      <c r="C228" s="237"/>
      <c r="D228" s="237"/>
      <c r="E228" s="237"/>
      <c r="F228" s="237"/>
      <c r="G228" s="237"/>
      <c r="H228" s="237"/>
      <c r="I228" s="237"/>
      <c r="J228" s="238"/>
      <c r="M228" s="6"/>
      <c r="P228" s="267"/>
      <c r="Q228" s="267"/>
      <c r="R228" s="267"/>
      <c r="S228" s="267"/>
      <c r="T228" s="267"/>
      <c r="U228" s="267"/>
      <c r="V228" s="267"/>
      <c r="W228" s="267"/>
      <c r="X228" s="267"/>
      <c r="Y228" s="267"/>
      <c r="Z228" s="267"/>
      <c r="AA228" s="267"/>
      <c r="AB228" s="267"/>
      <c r="AC228" s="267"/>
      <c r="AD228" s="267"/>
      <c r="AE228" s="267"/>
      <c r="AF228" s="267"/>
      <c r="AG228" s="267"/>
      <c r="AH228" s="267"/>
      <c r="AI228" s="267"/>
      <c r="AJ228" s="267"/>
      <c r="AK228" s="267"/>
    </row>
    <row r="229" spans="2:37" s="9" customFormat="1" ht="7.5" customHeight="1" hidden="1">
      <c r="B229" s="42"/>
      <c r="C229" s="38"/>
      <c r="D229" s="40"/>
      <c r="E229" s="40"/>
      <c r="F229" s="40"/>
      <c r="G229" s="40"/>
      <c r="H229" s="40"/>
      <c r="I229" s="40"/>
      <c r="J229" s="11"/>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row>
    <row r="230" spans="1:15" ht="12.75" hidden="1">
      <c r="A230" s="233"/>
      <c r="B230" s="99" t="s">
        <v>84</v>
      </c>
      <c r="C230" s="500"/>
      <c r="D230" s="500"/>
      <c r="E230" s="500"/>
      <c r="F230" s="415" t="str">
        <f>IF(ISBLANK('Anlage zum Antrag'!F240)," ",IF($F$60="J",'Anlage zum Antrag'!F240,IF($F$60,'Anlage zum Antrag'!F240," ")))</f>
        <v xml:space="preserve"> </v>
      </c>
      <c r="G230" s="97" t="s">
        <v>51</v>
      </c>
      <c r="H230" s="97"/>
      <c r="I230" s="97"/>
      <c r="J230" s="102"/>
      <c r="L230" s="372"/>
      <c r="M230" s="30"/>
      <c r="N230" s="389"/>
      <c r="O230" s="389"/>
    </row>
    <row r="231" spans="1:10" ht="7.2" customHeight="1" hidden="1">
      <c r="A231" s="1"/>
      <c r="B231" s="99"/>
      <c r="C231" s="500"/>
      <c r="D231" s="500"/>
      <c r="E231" s="500"/>
      <c r="F231" s="1"/>
      <c r="G231" s="1"/>
      <c r="H231" s="100"/>
      <c r="I231" s="240"/>
      <c r="J231" s="102"/>
    </row>
    <row r="232" spans="1:12" ht="10.95" customHeight="1" hidden="1">
      <c r="A232" s="1"/>
      <c r="B232" s="137" t="s">
        <v>94</v>
      </c>
      <c r="C232" s="14"/>
      <c r="D232" s="14"/>
      <c r="E232" s="117"/>
      <c r="F232" s="49"/>
      <c r="G232" s="50"/>
      <c r="H232" s="49"/>
      <c r="I232" s="10"/>
      <c r="J232" s="102"/>
      <c r="L232" s="52"/>
    </row>
    <row r="233" spans="1:13" ht="4.5" customHeight="1" hidden="1">
      <c r="A233" s="1"/>
      <c r="B233" s="90"/>
      <c r="C233" s="97"/>
      <c r="D233" s="92"/>
      <c r="E233" s="92"/>
      <c r="F233" s="58"/>
      <c r="G233" s="9"/>
      <c r="H233" s="58"/>
      <c r="I233" s="10"/>
      <c r="J233" s="102"/>
      <c r="L233" s="372"/>
      <c r="M233" s="30"/>
    </row>
    <row r="234" spans="1:13" ht="15" customHeight="1" hidden="1">
      <c r="A234" s="1"/>
      <c r="B234" s="99" t="s">
        <v>194</v>
      </c>
      <c r="C234" s="1"/>
      <c r="D234" s="1"/>
      <c r="E234" s="102"/>
      <c r="F234" s="55" t="s">
        <v>233</v>
      </c>
      <c r="G234" s="140" t="s">
        <v>3</v>
      </c>
      <c r="H234" s="55"/>
      <c r="I234" s="140" t="s">
        <v>2</v>
      </c>
      <c r="J234" s="102"/>
      <c r="L234" s="52"/>
      <c r="M234" s="373"/>
    </row>
    <row r="235" spans="1:13" ht="5.25" customHeight="1" hidden="1">
      <c r="A235" s="1"/>
      <c r="B235" s="90"/>
      <c r="C235" s="97"/>
      <c r="D235" s="92"/>
      <c r="E235" s="92"/>
      <c r="F235" s="92"/>
      <c r="G235" s="92"/>
      <c r="H235" s="92"/>
      <c r="I235" s="92"/>
      <c r="J235" s="102"/>
      <c r="L235" s="372"/>
      <c r="M235" s="390"/>
    </row>
    <row r="236" spans="1:13" ht="15" customHeight="1" hidden="1">
      <c r="A236" s="1"/>
      <c r="B236" s="99" t="s">
        <v>193</v>
      </c>
      <c r="C236" s="1"/>
      <c r="D236" s="1"/>
      <c r="E236" s="241"/>
      <c r="F236" s="55" t="s">
        <v>233</v>
      </c>
      <c r="G236" s="140" t="s">
        <v>3</v>
      </c>
      <c r="H236" s="55"/>
      <c r="I236" s="140" t="s">
        <v>2</v>
      </c>
      <c r="J236" s="102"/>
      <c r="L236" s="52"/>
      <c r="M236" s="390"/>
    </row>
    <row r="237" spans="1:13" ht="7.95" customHeight="1" hidden="1">
      <c r="A237" s="1"/>
      <c r="B237" s="99"/>
      <c r="C237" s="500"/>
      <c r="D237" s="500"/>
      <c r="E237" s="92"/>
      <c r="F237" s="92"/>
      <c r="G237" s="92"/>
      <c r="H237" s="92"/>
      <c r="I237" s="92"/>
      <c r="J237" s="102"/>
      <c r="L237" s="372"/>
      <c r="M237" s="30"/>
    </row>
    <row r="238" spans="1:13" ht="13.5" customHeight="1" hidden="1">
      <c r="A238" s="1"/>
      <c r="B238" s="99"/>
      <c r="C238" s="500"/>
      <c r="D238" s="500"/>
      <c r="E238" s="92"/>
      <c r="F238" s="92"/>
      <c r="G238" s="92"/>
      <c r="H238" s="92"/>
      <c r="I238" s="92"/>
      <c r="J238" s="102"/>
      <c r="L238" s="372"/>
      <c r="M238" s="30"/>
    </row>
    <row r="239" spans="1:13" ht="6" customHeight="1" hidden="1">
      <c r="A239" s="1"/>
      <c r="B239" s="99"/>
      <c r="C239" s="500"/>
      <c r="D239" s="500"/>
      <c r="E239" s="92"/>
      <c r="F239" s="92"/>
      <c r="G239" s="92"/>
      <c r="H239" s="92"/>
      <c r="I239" s="92"/>
      <c r="J239" s="102"/>
      <c r="L239" s="372"/>
      <c r="M239" s="30"/>
    </row>
    <row r="240" spans="1:13" ht="12.75" customHeight="1" hidden="1">
      <c r="A240" s="1"/>
      <c r="B240" s="526" t="s">
        <v>85</v>
      </c>
      <c r="C240" s="653"/>
      <c r="D240" s="653"/>
      <c r="E240" s="653"/>
      <c r="F240" s="653"/>
      <c r="G240" s="653"/>
      <c r="H240" s="748">
        <f>IF('Anlage zum Antrag'!H250=0,0,IF($F$60="J",IF(F234="x",MIN(F212,'Anlage zum Antrag'!F222)*440,IF(F234="x",MIN(F212,'Anlage zum Antrag'!F222)*440,IF(F234="x",MIN(F212,'Anlage zum Antrag'!F222)*440,""))),IF($F$60="T",IF(F234="x",MIN(F212,'Anlage zum Antrag'!F222)*440,IF(F234="x",MIN(F212,'Anlage zum Antrag'!F222)*440,IF(F234="x",MIN(F212,'Anlage zum Antrag'!F222)*440,"")))," ")))</f>
        <v>0</v>
      </c>
      <c r="I240" s="748"/>
      <c r="J240" s="102"/>
      <c r="L240" s="52"/>
      <c r="M240" s="418" t="s">
        <v>236</v>
      </c>
    </row>
    <row r="241" spans="1:10" ht="5.25" customHeight="1" hidden="1">
      <c r="A241" s="1"/>
      <c r="B241" s="8"/>
      <c r="C241" s="500"/>
      <c r="D241" s="500"/>
      <c r="E241" s="500"/>
      <c r="F241" s="1"/>
      <c r="G241" s="1"/>
      <c r="H241" s="100"/>
      <c r="I241" s="240"/>
      <c r="J241" s="102"/>
    </row>
    <row r="242" spans="1:10" ht="12.75" customHeight="1" hidden="1">
      <c r="A242" s="1"/>
      <c r="B242" s="526" t="str">
        <f>IF(F234="","","  (bei Pflege mit dem Spacer)")</f>
        <v xml:space="preserve">  (bei Pflege mit dem Spacer)</v>
      </c>
      <c r="C242" s="653"/>
      <c r="D242" s="653"/>
      <c r="E242" s="653"/>
      <c r="F242" s="653"/>
      <c r="G242" s="653"/>
      <c r="H242" s="748">
        <f>IF('Anlage zum Antrag'!H252=0,0,IF($F$60="J",IF(F236="x",MIN(F212,'Anlage zum Antrag'!F224)*440,IF(F236="x",MIN(F212,'Anlage zum Antrag'!F224)*440,IF(F236="x",MIN(F212,'Anlage zum Antrag'!F224)*440,""))),IF($F$60="T",IF(F236="x",MIN(F212,'Anlage zum Antrag'!F224)*440,IF(F236="x",MIN(F212,'Anlage zum Antrag'!F224)*440,IF(F236="x",MIN(F212,'Anlage zum Antrag'!F224)*440,"")))," ")))</f>
        <v>0</v>
      </c>
      <c r="I242" s="748"/>
      <c r="J242" s="102"/>
    </row>
    <row r="243" spans="1:37" ht="5.25" customHeight="1" hidden="1">
      <c r="A243" s="1"/>
      <c r="B243" s="8"/>
      <c r="C243" s="500"/>
      <c r="D243" s="500"/>
      <c r="E243" s="500"/>
      <c r="F243" s="1"/>
      <c r="G243" s="1"/>
      <c r="J243" s="102"/>
      <c r="AJ243" s="9"/>
      <c r="AK243" s="9"/>
    </row>
    <row r="244" spans="1:37" ht="12.75" customHeight="1" hidden="1">
      <c r="A244" s="1"/>
      <c r="B244" s="526" t="str">
        <f>IF(F236="","","  (bei konventioneller Pflege)")</f>
        <v xml:space="preserve">  (bei konventioneller Pflege)</v>
      </c>
      <c r="C244" s="653"/>
      <c r="D244" s="653"/>
      <c r="E244" s="653"/>
      <c r="F244" s="653"/>
      <c r="G244" s="653"/>
      <c r="J244" s="102"/>
      <c r="N244" s="30"/>
      <c r="O244" s="30"/>
      <c r="AJ244" s="9"/>
      <c r="AK244" s="9"/>
    </row>
    <row r="245" spans="1:16" ht="5.25" customHeight="1" hidden="1">
      <c r="A245" s="1"/>
      <c r="B245" s="8"/>
      <c r="C245" s="500"/>
      <c r="D245" s="500"/>
      <c r="E245" s="500"/>
      <c r="F245" s="1"/>
      <c r="G245" s="1"/>
      <c r="H245" s="100"/>
      <c r="I245" s="240"/>
      <c r="J245" s="102"/>
      <c r="M245" s="388"/>
      <c r="N245" s="389"/>
      <c r="P245" s="7"/>
    </row>
    <row r="246" spans="1:16" ht="12.75" hidden="1">
      <c r="A246" s="1"/>
      <c r="B246" s="8"/>
      <c r="C246" s="500"/>
      <c r="D246" s="500"/>
      <c r="E246" s="500"/>
      <c r="F246" s="1"/>
      <c r="G246" s="1"/>
      <c r="H246" s="100"/>
      <c r="I246" s="240"/>
      <c r="J246" s="102"/>
      <c r="N246" s="389"/>
      <c r="P246" s="7"/>
    </row>
    <row r="247" spans="2:37" s="9" customFormat="1" ht="7.5" customHeight="1" hidden="1" thickBot="1">
      <c r="B247" s="8"/>
      <c r="C247" s="97"/>
      <c r="D247" s="494"/>
      <c r="E247" s="494"/>
      <c r="F247" s="494"/>
      <c r="G247" s="494"/>
      <c r="H247" s="494"/>
      <c r="I247" s="494"/>
      <c r="J247" s="11"/>
      <c r="K247" s="12"/>
      <c r="L247" s="12"/>
      <c r="M247" s="12"/>
      <c r="N247" s="12"/>
      <c r="O247" s="12"/>
      <c r="P247" s="7"/>
      <c r="Q247" s="12"/>
      <c r="R247" s="12"/>
      <c r="S247" s="12"/>
      <c r="T247" s="12"/>
      <c r="U247" s="12"/>
      <c r="V247" s="12"/>
      <c r="W247" s="12"/>
      <c r="X247" s="12"/>
      <c r="Y247" s="12"/>
      <c r="Z247" s="12"/>
      <c r="AA247" s="12"/>
      <c r="AB247" s="12"/>
      <c r="AC247" s="12"/>
      <c r="AD247" s="12"/>
      <c r="AE247" s="12"/>
      <c r="AF247" s="12"/>
      <c r="AG247" s="12"/>
      <c r="AH247" s="12"/>
      <c r="AI247" s="12"/>
      <c r="AJ247" s="12"/>
      <c r="AK247" s="12"/>
    </row>
    <row r="248" spans="2:37" s="9" customFormat="1" ht="7.5" customHeight="1">
      <c r="B248" s="42"/>
      <c r="C248" s="38"/>
      <c r="D248" s="40"/>
      <c r="E248" s="40"/>
      <c r="F248" s="40"/>
      <c r="G248" s="40"/>
      <c r="H248" s="40"/>
      <c r="I248" s="40"/>
      <c r="J248" s="11"/>
      <c r="K248" s="12"/>
      <c r="L248" s="12"/>
      <c r="M248" s="12"/>
      <c r="N248" s="12"/>
      <c r="O248" s="12"/>
      <c r="P248" s="7"/>
      <c r="Q248" s="12"/>
      <c r="R248" s="12"/>
      <c r="S248" s="12"/>
      <c r="T248" s="12"/>
      <c r="U248" s="12"/>
      <c r="V248" s="12"/>
      <c r="W248" s="12"/>
      <c r="X248" s="12"/>
      <c r="Y248" s="12"/>
      <c r="Z248" s="12"/>
      <c r="AA248" s="12"/>
      <c r="AB248" s="12"/>
      <c r="AC248" s="12"/>
      <c r="AD248" s="12"/>
      <c r="AE248" s="12"/>
      <c r="AF248" s="12"/>
      <c r="AG248" s="12"/>
      <c r="AH248" s="12"/>
      <c r="AI248" s="12"/>
      <c r="AJ248" s="12"/>
      <c r="AK248" s="12"/>
    </row>
    <row r="249" spans="1:16" ht="12.75">
      <c r="A249" s="9"/>
      <c r="B249" s="108" t="s">
        <v>197</v>
      </c>
      <c r="C249" s="140"/>
      <c r="D249" s="140"/>
      <c r="E249" s="140"/>
      <c r="F249" s="140"/>
      <c r="G249" s="140"/>
      <c r="H249" s="140"/>
      <c r="I249" s="140"/>
      <c r="J249" s="11"/>
      <c r="P249" s="7"/>
    </row>
    <row r="250" spans="1:16" ht="6" customHeight="1">
      <c r="A250" s="9"/>
      <c r="B250" s="8"/>
      <c r="C250" s="242"/>
      <c r="D250" s="494"/>
      <c r="E250" s="243"/>
      <c r="F250" s="243"/>
      <c r="G250" s="494"/>
      <c r="H250" s="494"/>
      <c r="I250" s="494"/>
      <c r="J250" s="11"/>
      <c r="P250" s="7"/>
    </row>
    <row r="251" spans="1:16" s="6" customFormat="1" ht="12.75">
      <c r="A251" s="9"/>
      <c r="B251" s="108" t="s">
        <v>198</v>
      </c>
      <c r="C251" s="493"/>
      <c r="D251" s="494"/>
      <c r="E251" s="671" t="str">
        <f>IF($F$60="J",'Anlage zum Antrag'!E261,IF($F$60="T",'Anlage zum Antrag'!E261,""))</f>
        <v/>
      </c>
      <c r="F251" s="672"/>
      <c r="G251" s="494" t="s">
        <v>199</v>
      </c>
      <c r="H251" s="754" t="str">
        <f>IF($F$60="J",IF(ISBLANK('Anlage zum Antrag'!E261)," ",MIN(960*MIN('Anlage zum Antrag'!E261,E255),2.4*MIN('Anlage zum Antrag'!E261,E251)+0.13*MIN('Anlage zum Antrag'!E263,E253))),IF(E255=""," ",(MIN(960*MIN('Anlage zum Antrag'!E265,E255),2.4*MIN('Anlage zum Antrag'!E261,E251)+0.13*MIN('Anlage zum Antrag'!E263,E253)))))</f>
        <v xml:space="preserve"> </v>
      </c>
      <c r="I251" s="755"/>
      <c r="J251" s="11"/>
      <c r="P251" s="7"/>
    </row>
    <row r="252" spans="1:16" s="6" customFormat="1" ht="6" customHeight="1">
      <c r="A252" s="9"/>
      <c r="B252" s="8"/>
      <c r="C252" s="242"/>
      <c r="D252" s="204"/>
      <c r="E252" s="243"/>
      <c r="F252" s="243"/>
      <c r="G252" s="204"/>
      <c r="H252" s="204"/>
      <c r="I252" s="204"/>
      <c r="J252" s="11"/>
      <c r="P252" s="7"/>
    </row>
    <row r="253" spans="1:16" s="6" customFormat="1" ht="12.75">
      <c r="A253" s="9"/>
      <c r="B253" s="108" t="s">
        <v>200</v>
      </c>
      <c r="C253" s="139"/>
      <c r="D253" s="204"/>
      <c r="E253" s="671" t="str">
        <f>IF($F$60="J",'Anlage zum Antrag'!E263,IF($F$60="T",'Anlage zum Antrag'!E263,""))</f>
        <v/>
      </c>
      <c r="F253" s="672"/>
      <c r="G253" s="204" t="s">
        <v>199</v>
      </c>
      <c r="H253" s="244"/>
      <c r="I253" s="244"/>
      <c r="J253" s="11"/>
      <c r="P253" s="7"/>
    </row>
    <row r="254" spans="1:16" s="6" customFormat="1" ht="6" customHeight="1">
      <c r="A254" s="9"/>
      <c r="B254" s="8"/>
      <c r="C254" s="242"/>
      <c r="D254" s="204"/>
      <c r="E254" s="243"/>
      <c r="F254" s="243"/>
      <c r="G254" s="204"/>
      <c r="H254" s="204"/>
      <c r="I254" s="204"/>
      <c r="J254" s="11"/>
      <c r="P254" s="7"/>
    </row>
    <row r="255" spans="1:37" s="6" customFormat="1" ht="12.75">
      <c r="A255" s="9"/>
      <c r="B255" s="8" t="s">
        <v>201</v>
      </c>
      <c r="C255" s="204"/>
      <c r="D255" s="204"/>
      <c r="E255" s="671" t="str">
        <f>IF($F$60="J",'Anlage zum Antrag'!E265,IF($F$60="T",'Anlage zum Antrag'!E265,""))</f>
        <v/>
      </c>
      <c r="F255" s="672"/>
      <c r="G255" s="204" t="s">
        <v>37</v>
      </c>
      <c r="H255" s="244"/>
      <c r="I255" s="244"/>
      <c r="J255" s="11"/>
      <c r="L255" s="69"/>
      <c r="AJ255" s="9"/>
      <c r="AK255" s="9"/>
    </row>
    <row r="256" spans="1:37" s="6" customFormat="1" ht="6" customHeight="1">
      <c r="A256" s="9"/>
      <c r="B256" s="8"/>
      <c r="C256" s="204"/>
      <c r="D256" s="204"/>
      <c r="E256" s="245"/>
      <c r="F256" s="245"/>
      <c r="G256" s="204"/>
      <c r="H256" s="244"/>
      <c r="I256" s="244"/>
      <c r="J256" s="11"/>
      <c r="AJ256" s="9"/>
      <c r="AK256" s="9"/>
    </row>
    <row r="257" spans="1:37" s="6" customFormat="1" ht="12.75">
      <c r="A257" s="9"/>
      <c r="B257" s="8" t="s">
        <v>202</v>
      </c>
      <c r="C257" s="204"/>
      <c r="D257" s="204"/>
      <c r="E257" s="751" t="str">
        <f>IF($F$60="J",'Anlage zum Antrag'!E267,IF($F$60="T",'Anlage zum Antrag'!E267,""))</f>
        <v/>
      </c>
      <c r="F257" s="752"/>
      <c r="G257" s="752"/>
      <c r="H257" s="752"/>
      <c r="I257" s="753"/>
      <c r="J257" s="11"/>
      <c r="N257" s="210"/>
      <c r="O257" s="210"/>
      <c r="AJ257" s="9"/>
      <c r="AK257" s="9"/>
    </row>
    <row r="258" spans="1:16" ht="12.75" customHeight="1" hidden="1">
      <c r="A258" s="9"/>
      <c r="B258" s="8"/>
      <c r="C258" s="204"/>
      <c r="D258" s="204"/>
      <c r="E258" s="204"/>
      <c r="F258" s="204"/>
      <c r="G258" s="204"/>
      <c r="H258" s="204"/>
      <c r="I258" s="204"/>
      <c r="J258" s="11"/>
      <c r="N258" s="86"/>
      <c r="P258" s="7"/>
    </row>
    <row r="259" spans="2:37" s="9" customFormat="1" ht="7.2" customHeight="1" hidden="1" thickBot="1">
      <c r="B259" s="8"/>
      <c r="C259" s="97"/>
      <c r="D259" s="204"/>
      <c r="E259" s="204"/>
      <c r="F259" s="204"/>
      <c r="G259" s="204"/>
      <c r="H259" s="204"/>
      <c r="I259" s="204"/>
      <c r="J259" s="11"/>
      <c r="K259" s="12"/>
      <c r="L259" s="12"/>
      <c r="M259" s="12"/>
      <c r="N259" s="12"/>
      <c r="O259" s="12"/>
      <c r="P259" s="7"/>
      <c r="Q259" s="12"/>
      <c r="R259" s="12"/>
      <c r="S259" s="12"/>
      <c r="T259" s="12"/>
      <c r="U259" s="12"/>
      <c r="V259" s="12"/>
      <c r="W259" s="12"/>
      <c r="X259" s="12"/>
      <c r="Y259" s="12"/>
      <c r="Z259" s="12"/>
      <c r="AA259" s="12"/>
      <c r="AB259" s="12"/>
      <c r="AC259" s="12"/>
      <c r="AD259" s="12"/>
      <c r="AE259" s="12"/>
      <c r="AF259" s="12"/>
      <c r="AG259" s="12"/>
      <c r="AH259" s="12"/>
      <c r="AI259" s="12"/>
      <c r="AJ259" s="12"/>
      <c r="AK259" s="12"/>
    </row>
    <row r="260" spans="2:37" s="9" customFormat="1" ht="7.5" customHeight="1" thickBot="1">
      <c r="B260" s="246"/>
      <c r="C260" s="247"/>
      <c r="D260" s="248"/>
      <c r="E260" s="248"/>
      <c r="F260" s="248"/>
      <c r="G260" s="248"/>
      <c r="H260" s="248"/>
      <c r="I260" s="248"/>
      <c r="J260" s="249"/>
      <c r="K260" s="12"/>
      <c r="L260" s="61"/>
      <c r="M260" s="61"/>
      <c r="N260" s="61"/>
      <c r="O260" s="62"/>
      <c r="P260" s="392"/>
      <c r="Q260" s="61"/>
      <c r="R260" s="61"/>
      <c r="S260" s="61"/>
      <c r="T260" s="61"/>
      <c r="U260" s="61"/>
      <c r="V260" s="61"/>
      <c r="W260" s="61"/>
      <c r="X260" s="61"/>
      <c r="Y260" s="61"/>
      <c r="Z260" s="61"/>
      <c r="AA260" s="61"/>
      <c r="AB260" s="61"/>
      <c r="AC260" s="61"/>
      <c r="AD260" s="61"/>
      <c r="AE260" s="61"/>
      <c r="AF260" s="61"/>
      <c r="AG260" s="61"/>
      <c r="AH260" s="61"/>
      <c r="AI260" s="61"/>
      <c r="AJ260" s="61"/>
      <c r="AK260" s="61"/>
    </row>
    <row r="261" spans="2:37" s="9" customFormat="1" ht="7.5" customHeight="1">
      <c r="B261" s="42"/>
      <c r="C261" s="38"/>
      <c r="D261" s="40"/>
      <c r="E261" s="40"/>
      <c r="F261" s="40"/>
      <c r="G261" s="40"/>
      <c r="H261" s="40"/>
      <c r="I261" s="40"/>
      <c r="J261" s="11"/>
      <c r="K261" s="12"/>
      <c r="L261" s="61"/>
      <c r="M261" s="61"/>
      <c r="N261" s="61"/>
      <c r="O261" s="61"/>
      <c r="P261" s="392"/>
      <c r="Q261" s="61"/>
      <c r="R261" s="61"/>
      <c r="S261" s="61"/>
      <c r="T261" s="61"/>
      <c r="U261" s="61"/>
      <c r="V261" s="61"/>
      <c r="W261" s="61"/>
      <c r="X261" s="61"/>
      <c r="Y261" s="61"/>
      <c r="Z261" s="61"/>
      <c r="AA261" s="61"/>
      <c r="AB261" s="61"/>
      <c r="AC261" s="61"/>
      <c r="AD261" s="61"/>
      <c r="AE261" s="61"/>
      <c r="AF261" s="61"/>
      <c r="AG261" s="61"/>
      <c r="AH261" s="61"/>
      <c r="AI261" s="61"/>
      <c r="AJ261" s="61"/>
      <c r="AK261" s="61"/>
    </row>
    <row r="262" spans="1:37" ht="13.5" customHeight="1">
      <c r="A262" s="9"/>
      <c r="B262" s="108" t="s">
        <v>203</v>
      </c>
      <c r="C262" s="140"/>
      <c r="D262" s="140"/>
      <c r="E262" s="140"/>
      <c r="F262" s="140"/>
      <c r="G262" s="140"/>
      <c r="H262" s="140"/>
      <c r="I262" s="140"/>
      <c r="J262" s="11"/>
      <c r="L262" s="61"/>
      <c r="M262" s="61"/>
      <c r="N262" s="61"/>
      <c r="O262" s="61"/>
      <c r="P262" s="392"/>
      <c r="Q262" s="61"/>
      <c r="R262" s="61"/>
      <c r="S262" s="61"/>
      <c r="T262" s="61"/>
      <c r="U262" s="61"/>
      <c r="V262" s="61"/>
      <c r="W262" s="61"/>
      <c r="X262" s="61"/>
      <c r="Y262" s="61"/>
      <c r="Z262" s="61"/>
      <c r="AA262" s="61"/>
      <c r="AB262" s="61"/>
      <c r="AC262" s="61"/>
      <c r="AD262" s="61"/>
      <c r="AE262" s="61"/>
      <c r="AF262" s="61"/>
      <c r="AG262" s="61"/>
      <c r="AH262" s="61"/>
      <c r="AI262" s="61"/>
      <c r="AJ262" s="61"/>
      <c r="AK262" s="61"/>
    </row>
    <row r="263" spans="1:16" ht="6" customHeight="1">
      <c r="A263" s="9"/>
      <c r="B263" s="8"/>
      <c r="C263" s="242"/>
      <c r="D263" s="204"/>
      <c r="E263" s="243"/>
      <c r="F263" s="243"/>
      <c r="G263" s="204"/>
      <c r="H263" s="204"/>
      <c r="I263" s="204"/>
      <c r="J263" s="11"/>
      <c r="P263" s="7"/>
    </row>
    <row r="264" spans="1:37" s="61" customFormat="1" ht="13.8">
      <c r="A264" s="62"/>
      <c r="B264" s="108" t="s">
        <v>204</v>
      </c>
      <c r="C264" s="139"/>
      <c r="D264" s="250"/>
      <c r="E264" s="671" t="str">
        <f>IF($F$60="J",'Anlage zum Antrag'!E272,IF($F$60="T",'Anlage zum Antrag'!E272,""))</f>
        <v/>
      </c>
      <c r="F264" s="672"/>
      <c r="G264" s="204" t="s">
        <v>205</v>
      </c>
      <c r="H264" s="754" t="str">
        <f>IF($F$60="J",IF(ISBLANK('Anlage zum Antrag'!E272)," ",(MIN(960*'Anlage zum Antrag'!E274,10*'Anlage zum Antrag'!E272,960*E266,10*E264))),IF(E266=""," ",(MIN(960*'Anlage zum Antrag'!E274,10*'Anlage zum Antrag'!E272,960*E266,10*E264))))</f>
        <v xml:space="preserve"> </v>
      </c>
      <c r="I264" s="755"/>
      <c r="J264" s="65"/>
      <c r="L264" s="12"/>
      <c r="M264" s="12"/>
      <c r="N264" s="86"/>
      <c r="O264" s="12"/>
      <c r="P264" s="7"/>
      <c r="Q264" s="12"/>
      <c r="R264" s="12"/>
      <c r="S264" s="12"/>
      <c r="T264" s="12"/>
      <c r="U264" s="12"/>
      <c r="V264" s="12"/>
      <c r="W264" s="12"/>
      <c r="X264" s="12"/>
      <c r="Y264" s="12"/>
      <c r="Z264" s="12"/>
      <c r="AA264" s="12"/>
      <c r="AB264" s="12"/>
      <c r="AC264" s="12"/>
      <c r="AD264" s="12"/>
      <c r="AE264" s="12"/>
      <c r="AF264" s="12"/>
      <c r="AG264" s="12"/>
      <c r="AH264" s="12"/>
      <c r="AI264" s="12"/>
      <c r="AJ264" s="12"/>
      <c r="AK264" s="12"/>
    </row>
    <row r="265" spans="1:37" s="61" customFormat="1" ht="6" customHeight="1">
      <c r="A265" s="62"/>
      <c r="B265" s="8"/>
      <c r="C265" s="242"/>
      <c r="D265" s="250"/>
      <c r="E265" s="243"/>
      <c r="F265" s="243"/>
      <c r="G265" s="204"/>
      <c r="H265" s="494"/>
      <c r="I265" s="494"/>
      <c r="J265" s="65"/>
      <c r="L265" s="12"/>
      <c r="M265" s="12"/>
      <c r="N265" s="12"/>
      <c r="O265" s="12"/>
      <c r="P265" s="7"/>
      <c r="Q265" s="12"/>
      <c r="R265" s="12"/>
      <c r="S265" s="12"/>
      <c r="T265" s="12"/>
      <c r="U265" s="12"/>
      <c r="V265" s="12"/>
      <c r="W265" s="12"/>
      <c r="X265" s="12"/>
      <c r="Y265" s="12"/>
      <c r="Z265" s="12"/>
      <c r="AA265" s="12"/>
      <c r="AB265" s="12"/>
      <c r="AC265" s="12"/>
      <c r="AD265" s="12"/>
      <c r="AE265" s="12"/>
      <c r="AF265" s="12"/>
      <c r="AG265" s="12"/>
      <c r="AH265" s="12"/>
      <c r="AI265" s="12"/>
      <c r="AJ265" s="12"/>
      <c r="AK265" s="12"/>
    </row>
    <row r="266" spans="1:37" s="61" customFormat="1" ht="12.75">
      <c r="A266" s="62"/>
      <c r="B266" s="8" t="s">
        <v>201</v>
      </c>
      <c r="C266" s="204"/>
      <c r="D266" s="250"/>
      <c r="E266" s="671" t="str">
        <f>IF($F$60="J",'Anlage zum Antrag'!E274,IF($F$60="T",'Anlage zum Antrag'!E274,""))</f>
        <v/>
      </c>
      <c r="F266" s="672"/>
      <c r="G266" s="204" t="s">
        <v>206</v>
      </c>
      <c r="H266" s="244"/>
      <c r="I266" s="244"/>
      <c r="J266" s="65"/>
      <c r="L266" s="6"/>
      <c r="M266" s="6"/>
      <c r="N266" s="6"/>
      <c r="O266" s="9"/>
      <c r="P266" s="7"/>
      <c r="Q266" s="6"/>
      <c r="R266" s="6"/>
      <c r="S266" s="6"/>
      <c r="T266" s="6"/>
      <c r="U266" s="6"/>
      <c r="V266" s="6"/>
      <c r="W266" s="6"/>
      <c r="X266" s="6"/>
      <c r="Y266" s="6"/>
      <c r="Z266" s="6"/>
      <c r="AA266" s="6"/>
      <c r="AB266" s="6"/>
      <c r="AC266" s="6"/>
      <c r="AD266" s="6"/>
      <c r="AE266" s="6"/>
      <c r="AF266" s="6"/>
      <c r="AG266" s="6"/>
      <c r="AH266" s="6"/>
      <c r="AI266" s="6"/>
      <c r="AJ266" s="6"/>
      <c r="AK266" s="6"/>
    </row>
    <row r="267" spans="1:37" ht="6" customHeight="1">
      <c r="A267" s="9"/>
      <c r="B267" s="8"/>
      <c r="C267" s="242"/>
      <c r="D267" s="204"/>
      <c r="E267" s="243"/>
      <c r="F267" s="243"/>
      <c r="G267" s="204"/>
      <c r="H267" s="494"/>
      <c r="I267" s="494"/>
      <c r="J267" s="11"/>
      <c r="L267" s="6"/>
      <c r="M267" s="6"/>
      <c r="N267" s="6"/>
      <c r="O267" s="6"/>
      <c r="P267" s="7"/>
      <c r="Q267" s="6"/>
      <c r="R267" s="6"/>
      <c r="S267" s="6"/>
      <c r="T267" s="6"/>
      <c r="U267" s="6"/>
      <c r="V267" s="6"/>
      <c r="W267" s="6"/>
      <c r="X267" s="6"/>
      <c r="Y267" s="6"/>
      <c r="Z267" s="6"/>
      <c r="AA267" s="6"/>
      <c r="AB267" s="6"/>
      <c r="AC267" s="6"/>
      <c r="AD267" s="6"/>
      <c r="AE267" s="6"/>
      <c r="AF267" s="6"/>
      <c r="AG267" s="6"/>
      <c r="AH267" s="6"/>
      <c r="AI267" s="6"/>
      <c r="AJ267" s="6"/>
      <c r="AK267" s="6"/>
    </row>
    <row r="268" spans="1:37" ht="13.5" customHeight="1">
      <c r="A268" s="9"/>
      <c r="B268" s="108" t="s">
        <v>207</v>
      </c>
      <c r="C268" s="140"/>
      <c r="D268" s="140"/>
      <c r="E268" s="140"/>
      <c r="F268" s="140"/>
      <c r="G268" s="140"/>
      <c r="H268" s="140"/>
      <c r="I268" s="140"/>
      <c r="J268" s="11"/>
      <c r="L268" s="6"/>
      <c r="M268" s="6"/>
      <c r="N268" s="6"/>
      <c r="O268" s="6"/>
      <c r="P268" s="7"/>
      <c r="Q268" s="6"/>
      <c r="R268" s="6"/>
      <c r="S268" s="6"/>
      <c r="T268" s="6"/>
      <c r="U268" s="6"/>
      <c r="V268" s="6"/>
      <c r="W268" s="6"/>
      <c r="X268" s="6"/>
      <c r="Y268" s="6"/>
      <c r="Z268" s="6"/>
      <c r="AA268" s="6"/>
      <c r="AB268" s="6"/>
      <c r="AC268" s="6"/>
      <c r="AD268" s="6"/>
      <c r="AE268" s="6"/>
      <c r="AF268" s="6"/>
      <c r="AG268" s="6"/>
      <c r="AH268" s="6"/>
      <c r="AI268" s="6"/>
      <c r="AJ268" s="6"/>
      <c r="AK268" s="6"/>
    </row>
    <row r="269" spans="1:16" ht="6" customHeight="1">
      <c r="A269" s="9"/>
      <c r="B269" s="8"/>
      <c r="C269" s="242"/>
      <c r="D269" s="204"/>
      <c r="E269" s="243"/>
      <c r="F269" s="243"/>
      <c r="G269" s="204"/>
      <c r="H269" s="494"/>
      <c r="I269" s="494"/>
      <c r="J269" s="11"/>
      <c r="L269" s="267"/>
      <c r="M269" s="267"/>
      <c r="P269" s="7"/>
    </row>
    <row r="270" spans="1:37" s="6" customFormat="1" ht="12.75">
      <c r="A270" s="9"/>
      <c r="B270" s="108" t="s">
        <v>212</v>
      </c>
      <c r="C270" s="139"/>
      <c r="D270" s="204"/>
      <c r="E270" s="671" t="str">
        <f>IF($F$60="J",'Anlage zum Antrag'!E278,IF($F$60="T",'Anlage zum Antrag'!E278,""))</f>
        <v/>
      </c>
      <c r="F270" s="672"/>
      <c r="G270" s="204" t="s">
        <v>209</v>
      </c>
      <c r="H270" s="754" t="str">
        <f>IF($P$60="J",IF(ISBLANK('Anlage zum Antrag'!E278)," ",(MIN(8*'Anlage zum Antrag'!E278,8*E270))),IF(E272=""," ",(MIN(8*'Anlage zum Antrag'!E278,8*E270))))</f>
        <v xml:space="preserve"> </v>
      </c>
      <c r="I270" s="755"/>
      <c r="J270" s="11"/>
      <c r="L270" s="267"/>
      <c r="M270" s="267"/>
      <c r="N270" s="12"/>
      <c r="O270" s="12"/>
      <c r="P270" s="7"/>
      <c r="Q270" s="12"/>
      <c r="R270" s="12"/>
      <c r="S270" s="12"/>
      <c r="T270" s="12"/>
      <c r="U270" s="12"/>
      <c r="V270" s="12"/>
      <c r="W270" s="12"/>
      <c r="X270" s="12"/>
      <c r="Y270" s="12"/>
      <c r="Z270" s="12"/>
      <c r="AA270" s="12"/>
      <c r="AB270" s="12"/>
      <c r="AC270" s="12"/>
      <c r="AD270" s="12"/>
      <c r="AE270" s="12"/>
      <c r="AF270" s="12"/>
      <c r="AG270" s="12"/>
      <c r="AH270" s="12"/>
      <c r="AI270" s="12"/>
      <c r="AJ270" s="12"/>
      <c r="AK270" s="12"/>
    </row>
    <row r="271" spans="1:37" s="6" customFormat="1" ht="6" customHeight="1">
      <c r="A271" s="9"/>
      <c r="B271" s="8"/>
      <c r="C271" s="242"/>
      <c r="D271" s="204"/>
      <c r="E271" s="243"/>
      <c r="F271" s="243"/>
      <c r="G271" s="204"/>
      <c r="H271" s="204"/>
      <c r="I271" s="204"/>
      <c r="J271" s="11"/>
      <c r="L271" s="267"/>
      <c r="M271" s="267"/>
      <c r="N271" s="12"/>
      <c r="O271" s="12"/>
      <c r="P271" s="7"/>
      <c r="Q271" s="12"/>
      <c r="R271" s="12"/>
      <c r="S271" s="12"/>
      <c r="T271" s="12"/>
      <c r="U271" s="12"/>
      <c r="V271" s="12"/>
      <c r="W271" s="12"/>
      <c r="X271" s="12"/>
      <c r="Y271" s="12"/>
      <c r="Z271" s="12"/>
      <c r="AA271" s="12"/>
      <c r="AB271" s="12"/>
      <c r="AC271" s="12"/>
      <c r="AD271" s="12"/>
      <c r="AE271" s="12"/>
      <c r="AF271" s="12"/>
      <c r="AG271" s="12"/>
      <c r="AH271" s="12"/>
      <c r="AI271" s="12"/>
      <c r="AJ271" s="12"/>
      <c r="AK271" s="12"/>
    </row>
    <row r="272" spans="1:37" s="6" customFormat="1" ht="12.75" customHeight="1">
      <c r="A272" s="9"/>
      <c r="B272" s="8" t="s">
        <v>201</v>
      </c>
      <c r="C272" s="204"/>
      <c r="D272" s="204"/>
      <c r="E272" s="671" t="str">
        <f>IF($F$60="J",'Anlage zum Antrag'!E280,IF($F$60="T",'Anlage zum Antrag'!E280,""))</f>
        <v/>
      </c>
      <c r="F272" s="672"/>
      <c r="G272" s="204" t="s">
        <v>37</v>
      </c>
      <c r="H272" s="244"/>
      <c r="I272" s="244"/>
      <c r="J272" s="11"/>
      <c r="L272" s="12"/>
      <c r="M272" s="12"/>
      <c r="N272" s="12"/>
      <c r="O272" s="12"/>
      <c r="P272" s="7"/>
      <c r="Q272" s="12"/>
      <c r="R272" s="12"/>
      <c r="S272" s="12"/>
      <c r="T272" s="12"/>
      <c r="U272" s="12"/>
      <c r="V272" s="12"/>
      <c r="W272" s="12"/>
      <c r="X272" s="12"/>
      <c r="Y272" s="12"/>
      <c r="Z272" s="12"/>
      <c r="AA272" s="12"/>
      <c r="AB272" s="12"/>
      <c r="AC272" s="12"/>
      <c r="AD272" s="12"/>
      <c r="AE272" s="12"/>
      <c r="AF272" s="12"/>
      <c r="AG272" s="12"/>
      <c r="AH272" s="12"/>
      <c r="AI272" s="12"/>
      <c r="AJ272" s="12"/>
      <c r="AK272" s="12"/>
    </row>
    <row r="273" spans="1:16" ht="6" customHeight="1">
      <c r="A273" s="9"/>
      <c r="B273" s="8"/>
      <c r="C273" s="204"/>
      <c r="D273" s="204"/>
      <c r="E273" s="245"/>
      <c r="F273" s="245"/>
      <c r="G273" s="204"/>
      <c r="H273" s="244"/>
      <c r="I273" s="244"/>
      <c r="J273" s="11"/>
      <c r="L273" s="267"/>
      <c r="M273" s="267"/>
      <c r="P273" s="7"/>
    </row>
    <row r="274" spans="1:16" ht="12.75">
      <c r="A274" s="9"/>
      <c r="B274" s="673" t="str">
        <f>IF(F70=" ","",IF($E$291&gt;0.3*F70,"  Nr. 6.9 Ex-RL beachten!",""))</f>
        <v/>
      </c>
      <c r="C274" s="674"/>
      <c r="D274" s="674"/>
      <c r="E274" s="674"/>
      <c r="F274" s="674"/>
      <c r="G274" s="674"/>
      <c r="H274" s="674"/>
      <c r="I274" s="674"/>
      <c r="J274" s="11"/>
      <c r="L274" s="267"/>
      <c r="M274" s="267"/>
      <c r="P274" s="7"/>
    </row>
    <row r="275" spans="2:37" s="9" customFormat="1" ht="7.2" customHeight="1" thickBot="1">
      <c r="B275" s="246"/>
      <c r="C275" s="247"/>
      <c r="D275" s="248"/>
      <c r="E275" s="248"/>
      <c r="F275" s="248"/>
      <c r="G275" s="248"/>
      <c r="H275" s="248"/>
      <c r="I275" s="248"/>
      <c r="J275" s="249"/>
      <c r="K275" s="12"/>
      <c r="L275" s="12"/>
      <c r="M275" s="6"/>
      <c r="N275" s="12"/>
      <c r="O275" s="12"/>
      <c r="P275" s="7"/>
      <c r="Q275" s="12"/>
      <c r="R275" s="12"/>
      <c r="S275" s="12"/>
      <c r="T275" s="12"/>
      <c r="U275" s="12"/>
      <c r="V275" s="12"/>
      <c r="W275" s="12"/>
      <c r="X275" s="12"/>
      <c r="Y275" s="12"/>
      <c r="Z275" s="12"/>
      <c r="AA275" s="12"/>
      <c r="AB275" s="12"/>
      <c r="AC275" s="12"/>
      <c r="AD275" s="12"/>
      <c r="AE275" s="12"/>
      <c r="AF275" s="12"/>
      <c r="AG275" s="12"/>
      <c r="AH275" s="12"/>
      <c r="AI275" s="12"/>
      <c r="AJ275" s="12"/>
      <c r="AK275" s="12"/>
    </row>
    <row r="276" spans="2:37" s="9" customFormat="1" ht="7.95" customHeight="1">
      <c r="B276" s="42"/>
      <c r="C276" s="38"/>
      <c r="D276" s="40"/>
      <c r="E276" s="40"/>
      <c r="F276" s="40"/>
      <c r="G276" s="40"/>
      <c r="H276" s="40"/>
      <c r="I276" s="40"/>
      <c r="J276" s="11"/>
      <c r="K276" s="12"/>
      <c r="L276" s="12"/>
      <c r="M276" s="12"/>
      <c r="N276" s="12"/>
      <c r="O276" s="12"/>
      <c r="P276" s="7"/>
      <c r="Q276" s="12"/>
      <c r="R276" s="12"/>
      <c r="S276" s="12"/>
      <c r="T276" s="12"/>
      <c r="U276" s="12"/>
      <c r="V276" s="12"/>
      <c r="W276" s="12"/>
      <c r="X276" s="12"/>
      <c r="Y276" s="12"/>
      <c r="Z276" s="12"/>
      <c r="AA276" s="12"/>
      <c r="AB276" s="12"/>
      <c r="AC276" s="12"/>
      <c r="AD276" s="12"/>
      <c r="AE276" s="12"/>
      <c r="AF276" s="12"/>
      <c r="AG276" s="12"/>
      <c r="AH276" s="12"/>
      <c r="AI276" s="12"/>
      <c r="AJ276" s="12"/>
      <c r="AK276" s="12"/>
    </row>
    <row r="277" spans="1:57" s="267" customFormat="1" ht="12.75" customHeight="1" hidden="1">
      <c r="A277" s="258"/>
      <c r="B277" s="259"/>
      <c r="C277" s="253"/>
      <c r="D277" s="254"/>
      <c r="E277" s="255"/>
      <c r="F277" s="254"/>
      <c r="G277" s="255"/>
      <c r="H277" s="255"/>
      <c r="I277" s="256"/>
      <c r="J277" s="270"/>
      <c r="L277" s="12"/>
      <c r="M277" s="12"/>
      <c r="N277" s="12"/>
      <c r="O277" s="12"/>
      <c r="P277" s="7"/>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row>
    <row r="278" spans="1:57" s="267" customFormat="1" ht="12.75" customHeight="1" hidden="1">
      <c r="A278" s="258"/>
      <c r="B278" s="259"/>
      <c r="C278" s="260" t="s">
        <v>50</v>
      </c>
      <c r="D278" s="254">
        <f>IF(H12="x",1,0)</f>
        <v>0</v>
      </c>
      <c r="E278" s="254"/>
      <c r="F278" s="254">
        <f>IF(D278=0,0,D278*H278)</f>
        <v>0</v>
      </c>
      <c r="G278" s="254"/>
      <c r="H278" s="254" t="str">
        <f>I78</f>
        <v/>
      </c>
      <c r="I278" s="256"/>
      <c r="J278" s="270"/>
      <c r="L278" s="12"/>
      <c r="M278" s="12"/>
      <c r="N278" s="12"/>
      <c r="O278" s="12"/>
      <c r="P278" s="7"/>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row>
    <row r="279" spans="1:57" s="267" customFormat="1" ht="12.75" customHeight="1" hidden="1">
      <c r="A279" s="258"/>
      <c r="B279" s="259"/>
      <c r="C279" s="253"/>
      <c r="D279" s="254"/>
      <c r="E279" s="255"/>
      <c r="F279" s="254"/>
      <c r="G279" s="255"/>
      <c r="H279" s="255"/>
      <c r="I279" s="256"/>
      <c r="J279" s="270"/>
      <c r="L279" s="12"/>
      <c r="M279" s="12"/>
      <c r="N279" s="12"/>
      <c r="O279" s="12"/>
      <c r="P279" s="7"/>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row>
    <row r="280" spans="1:57" s="267" customFormat="1" ht="12.75" customHeight="1" hidden="1">
      <c r="A280" s="258"/>
      <c r="B280" s="259"/>
      <c r="C280" s="260" t="s">
        <v>81</v>
      </c>
      <c r="D280" s="254">
        <f>IF(H15="x",1,0)</f>
        <v>0</v>
      </c>
      <c r="E280" s="254"/>
      <c r="F280" s="254">
        <f>IF(D280=0,0,D280*H280)</f>
        <v>0</v>
      </c>
      <c r="G280" s="254"/>
      <c r="H280" s="254" t="str">
        <f>I89</f>
        <v/>
      </c>
      <c r="I280" s="256"/>
      <c r="J280" s="270"/>
      <c r="L280" s="12"/>
      <c r="M280" s="12"/>
      <c r="N280" s="12"/>
      <c r="O280" s="12"/>
      <c r="P280" s="7"/>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row>
    <row r="281" spans="1:57" s="267" customFormat="1" ht="12.75" customHeight="1" hidden="1">
      <c r="A281" s="258"/>
      <c r="B281" s="259"/>
      <c r="C281" s="253"/>
      <c r="D281" s="254"/>
      <c r="E281" s="255"/>
      <c r="F281" s="254"/>
      <c r="G281" s="255"/>
      <c r="H281" s="255"/>
      <c r="I281" s="256"/>
      <c r="J281" s="270"/>
      <c r="L281" s="12"/>
      <c r="M281" s="12"/>
      <c r="N281" s="12"/>
      <c r="O281" s="12"/>
      <c r="P281" s="7"/>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row>
    <row r="282" spans="1:57" s="267" customFormat="1" ht="12.75" customHeight="1" hidden="1">
      <c r="A282" s="258"/>
      <c r="B282" s="259"/>
      <c r="C282" s="260" t="s">
        <v>135</v>
      </c>
      <c r="D282" s="254">
        <f>IF(H18="x",1,0)</f>
        <v>0</v>
      </c>
      <c r="E282" s="254"/>
      <c r="F282" s="254">
        <f>IF(D282=0,0,D282*H282)</f>
        <v>0</v>
      </c>
      <c r="G282" s="254"/>
      <c r="H282" s="254" t="str">
        <f>I91</f>
        <v/>
      </c>
      <c r="I282" s="256"/>
      <c r="J282" s="270"/>
      <c r="L282" s="12"/>
      <c r="M282" s="12"/>
      <c r="N282" s="12"/>
      <c r="O282" s="12"/>
      <c r="P282" s="7"/>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row>
    <row r="283" spans="1:57" s="267" customFormat="1" ht="12.75" customHeight="1" hidden="1">
      <c r="A283" s="258"/>
      <c r="B283" s="259"/>
      <c r="C283" s="261"/>
      <c r="D283" s="254"/>
      <c r="E283" s="262"/>
      <c r="F283" s="254"/>
      <c r="G283" s="262"/>
      <c r="H283" s="262"/>
      <c r="I283" s="256"/>
      <c r="J283" s="270"/>
      <c r="L283" s="12"/>
      <c r="M283" s="12"/>
      <c r="N283" s="12"/>
      <c r="O283" s="12"/>
      <c r="P283" s="7"/>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row>
    <row r="284" spans="1:57" s="267" customFormat="1" ht="12.75" customHeight="1" hidden="1">
      <c r="A284" s="258"/>
      <c r="B284" s="259"/>
      <c r="C284" s="260" t="s">
        <v>152</v>
      </c>
      <c r="D284" s="254">
        <f>IF(H21="x",1,0)</f>
        <v>0</v>
      </c>
      <c r="E284" s="254"/>
      <c r="F284" s="254">
        <f aca="true" t="shared" si="7" ref="F284">IF(D284=0,0,D284*H284)</f>
        <v>0</v>
      </c>
      <c r="G284" s="254"/>
      <c r="H284" s="254" t="str">
        <f>I93</f>
        <v/>
      </c>
      <c r="I284" s="256"/>
      <c r="J284" s="270"/>
      <c r="L284" s="393"/>
      <c r="Q284" s="393"/>
      <c r="AL284" s="12"/>
      <c r="AM284" s="12"/>
      <c r="AN284" s="12"/>
      <c r="AO284" s="12"/>
      <c r="AP284" s="12"/>
      <c r="AQ284" s="12"/>
      <c r="AR284" s="12"/>
      <c r="AS284" s="12"/>
      <c r="AT284" s="12"/>
      <c r="AU284" s="12"/>
      <c r="AV284" s="12"/>
      <c r="AW284" s="12"/>
      <c r="AX284" s="12"/>
      <c r="AY284" s="12"/>
      <c r="AZ284" s="12"/>
      <c r="BA284" s="12"/>
      <c r="BB284" s="12"/>
      <c r="BC284" s="12"/>
      <c r="BD284" s="12"/>
      <c r="BE284" s="12"/>
    </row>
    <row r="285" spans="1:49" s="267" customFormat="1" ht="12.75" customHeight="1" hidden="1">
      <c r="A285" s="258"/>
      <c r="B285" s="259"/>
      <c r="C285" s="261"/>
      <c r="D285" s="254"/>
      <c r="E285" s="262"/>
      <c r="F285" s="254"/>
      <c r="G285" s="262"/>
      <c r="H285" s="262"/>
      <c r="I285" s="256"/>
      <c r="J285" s="270"/>
      <c r="L285" s="393"/>
      <c r="Q285" s="393"/>
      <c r="AL285" s="12"/>
      <c r="AM285" s="12"/>
      <c r="AN285" s="12"/>
      <c r="AO285" s="12"/>
      <c r="AP285" s="12"/>
      <c r="AQ285" s="12"/>
      <c r="AR285" s="12"/>
      <c r="AS285" s="12"/>
      <c r="AT285" s="12"/>
      <c r="AU285" s="12"/>
      <c r="AV285" s="12"/>
      <c r="AW285" s="12"/>
    </row>
    <row r="286" spans="1:17" s="267" customFormat="1" ht="12.75" customHeight="1" hidden="1">
      <c r="A286" s="258"/>
      <c r="B286" s="259"/>
      <c r="C286" s="260" t="s">
        <v>136</v>
      </c>
      <c r="D286" s="254">
        <f>IF(H24="x",1,0)</f>
        <v>0</v>
      </c>
      <c r="E286" s="254"/>
      <c r="F286" s="254">
        <f>IF(D286=0,0,D286*H286)</f>
        <v>0</v>
      </c>
      <c r="G286" s="254"/>
      <c r="H286" s="254" t="str">
        <f>I113</f>
        <v/>
      </c>
      <c r="I286" s="256"/>
      <c r="J286" s="270"/>
      <c r="L286" s="393"/>
      <c r="Q286" s="393"/>
    </row>
    <row r="287" spans="1:17" s="267" customFormat="1" ht="12.75" customHeight="1" hidden="1">
      <c r="A287" s="258"/>
      <c r="B287" s="259"/>
      <c r="C287" s="260"/>
      <c r="D287" s="254"/>
      <c r="E287" s="255"/>
      <c r="F287" s="254"/>
      <c r="G287" s="255"/>
      <c r="H287" s="255"/>
      <c r="I287" s="256"/>
      <c r="J287" s="270"/>
      <c r="Q287" s="393"/>
    </row>
    <row r="288" spans="1:17" s="267" customFormat="1" ht="12.75" customHeight="1" hidden="1">
      <c r="A288" s="258"/>
      <c r="B288" s="259"/>
      <c r="C288" s="260" t="s">
        <v>137</v>
      </c>
      <c r="D288" s="254">
        <f>IF(H27="x",1,0)</f>
        <v>0</v>
      </c>
      <c r="E288" s="254"/>
      <c r="F288" s="254">
        <f>IF(D288=0,0,D288*H288)</f>
        <v>0</v>
      </c>
      <c r="G288" s="254"/>
      <c r="H288" s="254" t="e">
        <f>#REF!</f>
        <v>#REF!</v>
      </c>
      <c r="I288" s="256"/>
      <c r="J288" s="270"/>
      <c r="Q288" s="393"/>
    </row>
    <row r="289" spans="1:17" s="267" customFormat="1" ht="12.75" customHeight="1" hidden="1">
      <c r="A289" s="258"/>
      <c r="B289" s="259"/>
      <c r="C289" s="253"/>
      <c r="D289" s="254"/>
      <c r="E289" s="263"/>
      <c r="F289" s="254"/>
      <c r="G289" s="263"/>
      <c r="H289" s="263"/>
      <c r="I289" s="256"/>
      <c r="J289" s="270"/>
      <c r="Q289" s="393"/>
    </row>
    <row r="290" spans="1:17" s="267" customFormat="1" ht="12.75" customHeight="1" hidden="1">
      <c r="A290" s="258"/>
      <c r="B290" s="259"/>
      <c r="C290" s="260" t="s">
        <v>30</v>
      </c>
      <c r="D290" s="254">
        <f>IF(H29="x",1,0)</f>
        <v>0</v>
      </c>
      <c r="E290" s="254"/>
      <c r="F290" s="254">
        <f>IF(D290=0,0,D290*H290)</f>
        <v>0</v>
      </c>
      <c r="G290" s="254"/>
      <c r="H290" s="254" t="str">
        <f>I117</f>
        <v/>
      </c>
      <c r="I290" s="256"/>
      <c r="J290" s="270"/>
      <c r="Q290" s="393"/>
    </row>
    <row r="291" spans="1:17" s="267" customFormat="1" ht="12.75" customHeight="1" hidden="1">
      <c r="A291" s="258"/>
      <c r="B291" s="259"/>
      <c r="C291" s="264"/>
      <c r="D291" s="254"/>
      <c r="E291" s="263"/>
      <c r="F291" s="254"/>
      <c r="G291" s="263"/>
      <c r="H291" s="263"/>
      <c r="I291" s="256"/>
      <c r="J291" s="270"/>
      <c r="Q291" s="393"/>
    </row>
    <row r="292" spans="1:17" s="267" customFormat="1" ht="12.75" customHeight="1" hidden="1">
      <c r="A292" s="258"/>
      <c r="B292" s="259"/>
      <c r="C292" s="260" t="s">
        <v>31</v>
      </c>
      <c r="D292" s="254">
        <f>IF(H31="x",1,0)</f>
        <v>0</v>
      </c>
      <c r="E292" s="254"/>
      <c r="F292" s="254">
        <f>IF(D292=0,0,D292*H292)</f>
        <v>0</v>
      </c>
      <c r="G292" s="254"/>
      <c r="H292" s="254" t="str">
        <f>I119</f>
        <v/>
      </c>
      <c r="I292" s="256"/>
      <c r="J292" s="270"/>
      <c r="Q292" s="393"/>
    </row>
    <row r="293" spans="1:17" s="267" customFormat="1" ht="12.75" customHeight="1" hidden="1">
      <c r="A293" s="258"/>
      <c r="B293" s="259"/>
      <c r="C293" s="264"/>
      <c r="D293" s="254"/>
      <c r="E293" s="263"/>
      <c r="F293" s="254"/>
      <c r="G293" s="263"/>
      <c r="H293" s="263"/>
      <c r="I293" s="256"/>
      <c r="J293" s="270"/>
      <c r="L293" s="393"/>
      <c r="Q293" s="393"/>
    </row>
    <row r="294" spans="1:17" s="267" customFormat="1" ht="12.75" customHeight="1" hidden="1">
      <c r="A294" s="258"/>
      <c r="B294" s="259"/>
      <c r="C294" s="260" t="s">
        <v>149</v>
      </c>
      <c r="D294" s="254">
        <f>IF(H33="x",1,0)</f>
        <v>0</v>
      </c>
      <c r="E294" s="254"/>
      <c r="F294" s="254">
        <f>IF(D294=0,0,D294*H294)</f>
        <v>0</v>
      </c>
      <c r="G294" s="254"/>
      <c r="H294" s="254" t="str">
        <f>I121</f>
        <v/>
      </c>
      <c r="I294" s="256"/>
      <c r="J294" s="270"/>
      <c r="L294" s="393"/>
      <c r="Q294" s="393"/>
    </row>
    <row r="295" spans="1:17" s="267" customFormat="1" ht="12.75" customHeight="1" hidden="1">
      <c r="A295" s="258"/>
      <c r="B295" s="259"/>
      <c r="C295" s="253"/>
      <c r="D295" s="254"/>
      <c r="E295" s="253"/>
      <c r="F295" s="254"/>
      <c r="G295" s="253"/>
      <c r="H295" s="253"/>
      <c r="I295" s="256"/>
      <c r="J295" s="270"/>
      <c r="L295" s="393"/>
      <c r="Q295" s="393"/>
    </row>
    <row r="296" spans="1:17" s="267" customFormat="1" ht="12.75" customHeight="1" hidden="1">
      <c r="A296" s="258"/>
      <c r="B296" s="259"/>
      <c r="C296" s="260" t="s">
        <v>156</v>
      </c>
      <c r="D296" s="254">
        <f>IF(H35="x",1,0)</f>
        <v>0</v>
      </c>
      <c r="E296" s="254"/>
      <c r="F296" s="254">
        <f>IF(D296=0,0,D296*H296)</f>
        <v>0</v>
      </c>
      <c r="G296" s="254"/>
      <c r="H296" s="254" t="str">
        <f>I126</f>
        <v/>
      </c>
      <c r="I296" s="256"/>
      <c r="J296" s="270"/>
      <c r="L296" s="393"/>
      <c r="Q296" s="393"/>
    </row>
    <row r="297" spans="1:17" s="267" customFormat="1" ht="12.75" customHeight="1" hidden="1">
      <c r="A297" s="258"/>
      <c r="B297" s="259"/>
      <c r="C297" s="265"/>
      <c r="D297" s="254"/>
      <c r="E297" s="265"/>
      <c r="F297" s="254"/>
      <c r="G297" s="265"/>
      <c r="H297" s="265"/>
      <c r="I297" s="256"/>
      <c r="J297" s="270"/>
      <c r="L297" s="393"/>
      <c r="Q297" s="393"/>
    </row>
    <row r="298" spans="1:17" s="267" customFormat="1" ht="12.75" customHeight="1" hidden="1">
      <c r="A298" s="258"/>
      <c r="B298" s="259"/>
      <c r="C298" s="260" t="s">
        <v>138</v>
      </c>
      <c r="D298" s="254">
        <f>IF(H37="x",1,0)</f>
        <v>0</v>
      </c>
      <c r="E298" s="265"/>
      <c r="F298" s="254">
        <f>IF(D298=0,0,D298*H298)</f>
        <v>0</v>
      </c>
      <c r="G298" s="265"/>
      <c r="H298" s="266" t="str">
        <f>I131</f>
        <v/>
      </c>
      <c r="I298" s="256"/>
      <c r="J298" s="270"/>
      <c r="L298" s="393"/>
      <c r="Q298" s="393"/>
    </row>
    <row r="299" spans="1:17" s="267" customFormat="1" ht="12.75" customHeight="1" hidden="1">
      <c r="A299" s="258"/>
      <c r="B299" s="259"/>
      <c r="C299" s="265"/>
      <c r="D299" s="254"/>
      <c r="E299" s="265"/>
      <c r="F299" s="254"/>
      <c r="G299" s="265"/>
      <c r="H299" s="265"/>
      <c r="I299" s="256"/>
      <c r="J299" s="270"/>
      <c r="L299" s="393"/>
      <c r="Q299" s="393"/>
    </row>
    <row r="300" spans="1:17" s="267" customFormat="1" ht="12.75" customHeight="1" hidden="1">
      <c r="A300" s="258"/>
      <c r="B300" s="259"/>
      <c r="C300" s="260" t="s">
        <v>139</v>
      </c>
      <c r="D300" s="254">
        <f>IF(H45="x",1,0)</f>
        <v>0</v>
      </c>
      <c r="E300" s="254"/>
      <c r="F300" s="254">
        <f>IF(D300=0,0,D300*H300)</f>
        <v>0</v>
      </c>
      <c r="G300" s="254"/>
      <c r="H300" s="254" t="str">
        <f>H206</f>
        <v/>
      </c>
      <c r="I300" s="256"/>
      <c r="J300" s="270"/>
      <c r="L300" s="393"/>
      <c r="Q300" s="393"/>
    </row>
    <row r="301" spans="1:17" s="267" customFormat="1" ht="12.75" customHeight="1" hidden="1">
      <c r="A301" s="258"/>
      <c r="B301" s="259"/>
      <c r="C301" s="264"/>
      <c r="D301" s="254"/>
      <c r="E301" s="263"/>
      <c r="F301" s="254"/>
      <c r="G301" s="263"/>
      <c r="H301" s="254"/>
      <c r="I301" s="256"/>
      <c r="J301" s="270"/>
      <c r="L301" s="393"/>
      <c r="Q301" s="393"/>
    </row>
    <row r="302" spans="1:17" s="267" customFormat="1" ht="12.75" customHeight="1" hidden="1">
      <c r="A302" s="258"/>
      <c r="B302" s="259"/>
      <c r="C302" s="260" t="s">
        <v>140</v>
      </c>
      <c r="D302" s="254">
        <f>IF(H48="x",1,0)</f>
        <v>0</v>
      </c>
      <c r="E302" s="254"/>
      <c r="F302" s="254">
        <f>IF(D302=0,0,D302*H302)</f>
        <v>0</v>
      </c>
      <c r="G302" s="254"/>
      <c r="H302" s="254">
        <f>H240</f>
        <v>0</v>
      </c>
      <c r="I302" s="256"/>
      <c r="J302" s="270"/>
      <c r="L302" s="393"/>
      <c r="Q302" s="393"/>
    </row>
    <row r="303" spans="1:17" s="267" customFormat="1" ht="12.75" customHeight="1" hidden="1">
      <c r="A303" s="258"/>
      <c r="B303" s="259"/>
      <c r="C303" s="260"/>
      <c r="D303" s="254"/>
      <c r="F303" s="254"/>
      <c r="I303" s="256"/>
      <c r="J303" s="270"/>
      <c r="L303" s="393"/>
      <c r="Q303" s="393"/>
    </row>
    <row r="304" spans="1:17" s="267" customFormat="1" ht="12.75" customHeight="1" hidden="1">
      <c r="A304" s="258"/>
      <c r="B304" s="259"/>
      <c r="C304" s="260" t="s">
        <v>141</v>
      </c>
      <c r="D304" s="254">
        <f>IF(H48="x",1,0)</f>
        <v>0</v>
      </c>
      <c r="E304" s="254"/>
      <c r="F304" s="254">
        <f>IF(D304=0,0,D304*H304)</f>
        <v>0</v>
      </c>
      <c r="G304" s="254"/>
      <c r="H304" s="254">
        <f>H242</f>
        <v>0</v>
      </c>
      <c r="I304" s="256"/>
      <c r="J304" s="270"/>
      <c r="L304" s="393"/>
      <c r="Q304" s="393"/>
    </row>
    <row r="305" spans="1:17" s="267" customFormat="1" ht="12.75" customHeight="1" hidden="1">
      <c r="A305" s="258"/>
      <c r="B305" s="259"/>
      <c r="C305" s="260"/>
      <c r="D305" s="254"/>
      <c r="E305" s="254"/>
      <c r="F305" s="254"/>
      <c r="G305" s="254"/>
      <c r="H305" s="254"/>
      <c r="I305" s="256"/>
      <c r="J305" s="270"/>
      <c r="L305" s="393"/>
      <c r="Q305" s="393"/>
    </row>
    <row r="306" spans="1:17" s="267" customFormat="1" ht="12.75" customHeight="1" hidden="1">
      <c r="A306" s="258"/>
      <c r="B306" s="259"/>
      <c r="C306" s="260" t="s">
        <v>211</v>
      </c>
      <c r="D306" s="254">
        <f>IF(H52="x",1,0)</f>
        <v>0</v>
      </c>
      <c r="E306" s="254"/>
      <c r="F306" s="254">
        <f>IF(D306=0,0,D306*H306)</f>
        <v>0</v>
      </c>
      <c r="G306" s="254"/>
      <c r="H306" s="254">
        <f>IF(H251=" ",0,IF(H251&gt;0,H251,0))</f>
        <v>0</v>
      </c>
      <c r="I306" s="256"/>
      <c r="J306" s="270"/>
      <c r="L306" s="393"/>
      <c r="Q306" s="393"/>
    </row>
    <row r="307" spans="1:17" s="267" customFormat="1" ht="12.75" customHeight="1" hidden="1">
      <c r="A307" s="258"/>
      <c r="B307" s="259"/>
      <c r="C307" s="260"/>
      <c r="D307" s="254"/>
      <c r="E307" s="254"/>
      <c r="F307" s="254"/>
      <c r="G307" s="254"/>
      <c r="H307" s="254"/>
      <c r="I307" s="256"/>
      <c r="J307" s="270"/>
      <c r="L307" s="393"/>
      <c r="Q307" s="393"/>
    </row>
    <row r="308" spans="1:17" s="267" customFormat="1" ht="12.75" customHeight="1" hidden="1">
      <c r="A308" s="258"/>
      <c r="B308" s="259"/>
      <c r="C308" s="260" t="s">
        <v>211</v>
      </c>
      <c r="D308" s="254">
        <f>IF(H52="x",1,0)</f>
        <v>0</v>
      </c>
      <c r="E308" s="254"/>
      <c r="F308" s="254">
        <f>IF(D308=0,0,D308*H308)</f>
        <v>0</v>
      </c>
      <c r="G308" s="254"/>
      <c r="H308" s="254">
        <f>IF(H264=" ",0,IF(H264&gt;0,H264,0))</f>
        <v>0</v>
      </c>
      <c r="I308" s="256"/>
      <c r="J308" s="270"/>
      <c r="L308" s="393"/>
      <c r="Q308" s="393"/>
    </row>
    <row r="309" spans="1:17" s="267" customFormat="1" ht="12.75" customHeight="1" hidden="1">
      <c r="A309" s="258"/>
      <c r="B309" s="259"/>
      <c r="C309" s="260"/>
      <c r="D309" s="254"/>
      <c r="E309" s="254"/>
      <c r="F309" s="254"/>
      <c r="G309" s="254"/>
      <c r="H309" s="254"/>
      <c r="I309" s="256"/>
      <c r="J309" s="270"/>
      <c r="L309" s="393"/>
      <c r="Q309" s="393"/>
    </row>
    <row r="310" spans="1:17" s="267" customFormat="1" ht="12.75" customHeight="1" hidden="1">
      <c r="A310" s="258"/>
      <c r="B310" s="259"/>
      <c r="C310" s="260" t="s">
        <v>211</v>
      </c>
      <c r="D310" s="254">
        <f>IF(H52="x",1,0)</f>
        <v>0</v>
      </c>
      <c r="E310" s="254"/>
      <c r="F310" s="254">
        <f>IF(D310=0,0,D310*H310)</f>
        <v>0</v>
      </c>
      <c r="G310" s="254"/>
      <c r="H310" s="254">
        <f>IF(H270=" ",0,IF(H270&gt;0,H270,0))</f>
        <v>0</v>
      </c>
      <c r="I310" s="256"/>
      <c r="J310" s="270"/>
      <c r="L310" s="393"/>
      <c r="Q310" s="393"/>
    </row>
    <row r="311" spans="1:57" s="61" customFormat="1" ht="12.75">
      <c r="A311" s="9"/>
      <c r="B311" s="507" t="s">
        <v>142</v>
      </c>
      <c r="C311" s="7"/>
      <c r="D311" s="7"/>
      <c r="E311" s="7"/>
      <c r="F311" s="7"/>
      <c r="G311" s="7"/>
      <c r="H311" s="757">
        <f>SUM(F277:F310)</f>
        <v>0</v>
      </c>
      <c r="I311" s="758"/>
      <c r="J311" s="394"/>
      <c r="K311" s="392"/>
      <c r="L311" s="393"/>
      <c r="M311" s="267"/>
      <c r="N311" s="267"/>
      <c r="O311" s="267"/>
      <c r="P311" s="267"/>
      <c r="Q311" s="393"/>
      <c r="R311" s="267"/>
      <c r="S311" s="267"/>
      <c r="T311" s="267"/>
      <c r="U311" s="267"/>
      <c r="V311" s="267"/>
      <c r="W311" s="267"/>
      <c r="X311" s="267"/>
      <c r="Y311" s="267"/>
      <c r="Z311" s="267"/>
      <c r="AA311" s="267"/>
      <c r="AB311" s="267"/>
      <c r="AC311" s="267"/>
      <c r="AD311" s="267"/>
      <c r="AE311" s="267"/>
      <c r="AF311" s="267"/>
      <c r="AG311" s="267"/>
      <c r="AH311" s="267"/>
      <c r="AI311" s="267"/>
      <c r="AJ311" s="267"/>
      <c r="AK311" s="267"/>
      <c r="AL311" s="267"/>
      <c r="AM311" s="267"/>
      <c r="AN311" s="267"/>
      <c r="AO311" s="267"/>
      <c r="AP311" s="267"/>
      <c r="AQ311" s="267"/>
      <c r="AR311" s="267"/>
      <c r="AS311" s="267"/>
      <c r="AT311" s="267"/>
      <c r="AU311" s="267"/>
      <c r="AV311" s="267"/>
      <c r="AW311" s="267"/>
      <c r="AX311" s="267"/>
      <c r="AY311" s="267"/>
      <c r="AZ311" s="267"/>
      <c r="BA311" s="267"/>
      <c r="BB311" s="267"/>
      <c r="BC311" s="267"/>
      <c r="BD311" s="267"/>
      <c r="BE311" s="267"/>
    </row>
    <row r="312" spans="1:57" s="61" customFormat="1" ht="6.75" customHeight="1">
      <c r="A312" s="9"/>
      <c r="B312" s="271"/>
      <c r="C312" s="759"/>
      <c r="D312" s="760"/>
      <c r="E312" s="760"/>
      <c r="F312" s="760"/>
      <c r="G312" s="760"/>
      <c r="H312" s="760"/>
      <c r="I312" s="760"/>
      <c r="J312" s="394"/>
      <c r="K312" s="392"/>
      <c r="L312" s="393"/>
      <c r="M312" s="267"/>
      <c r="N312" s="267"/>
      <c r="O312" s="267"/>
      <c r="P312" s="267"/>
      <c r="Q312" s="393"/>
      <c r="R312" s="267"/>
      <c r="S312" s="267"/>
      <c r="T312" s="267"/>
      <c r="U312" s="267"/>
      <c r="V312" s="267"/>
      <c r="W312" s="267"/>
      <c r="X312" s="267"/>
      <c r="Y312" s="267"/>
      <c r="Z312" s="267"/>
      <c r="AA312" s="267"/>
      <c r="AB312" s="267"/>
      <c r="AC312" s="267"/>
      <c r="AD312" s="267"/>
      <c r="AE312" s="267"/>
      <c r="AF312" s="267"/>
      <c r="AG312" s="267"/>
      <c r="AH312" s="267"/>
      <c r="AI312" s="267"/>
      <c r="AJ312" s="267"/>
      <c r="AK312" s="267"/>
      <c r="AL312" s="267"/>
      <c r="AM312" s="267"/>
      <c r="AN312" s="267"/>
      <c r="AO312" s="267"/>
      <c r="AP312" s="267"/>
      <c r="AQ312" s="267"/>
      <c r="AR312" s="267"/>
      <c r="AS312" s="267"/>
      <c r="AT312" s="267"/>
      <c r="AU312" s="267"/>
      <c r="AV312" s="267"/>
      <c r="AW312" s="267"/>
      <c r="AX312" s="267"/>
      <c r="AY312" s="267"/>
      <c r="AZ312" s="267"/>
      <c r="BA312" s="267"/>
      <c r="BB312" s="267"/>
      <c r="BC312" s="267"/>
      <c r="BD312" s="267"/>
      <c r="BE312" s="267"/>
    </row>
    <row r="313" spans="1:57" s="61" customFormat="1" ht="11.25" customHeight="1">
      <c r="A313" s="9"/>
      <c r="B313" s="271"/>
      <c r="C313" s="759"/>
      <c r="D313" s="760"/>
      <c r="E313" s="760"/>
      <c r="F313" s="760"/>
      <c r="G313" s="760"/>
      <c r="H313" s="760"/>
      <c r="I313" s="760"/>
      <c r="J313" s="394"/>
      <c r="K313" s="392"/>
      <c r="L313" s="393"/>
      <c r="M313" s="267"/>
      <c r="N313" s="267"/>
      <c r="O313" s="267"/>
      <c r="P313" s="267"/>
      <c r="Q313" s="393"/>
      <c r="R313" s="267"/>
      <c r="S313" s="267"/>
      <c r="T313" s="267"/>
      <c r="U313" s="267"/>
      <c r="V313" s="267"/>
      <c r="W313" s="267"/>
      <c r="X313" s="267"/>
      <c r="Y313" s="267"/>
      <c r="Z313" s="267"/>
      <c r="AA313" s="267"/>
      <c r="AB313" s="267"/>
      <c r="AC313" s="267"/>
      <c r="AD313" s="267"/>
      <c r="AE313" s="267"/>
      <c r="AF313" s="267"/>
      <c r="AG313" s="267"/>
      <c r="AH313" s="267"/>
      <c r="AI313" s="267"/>
      <c r="AJ313" s="267"/>
      <c r="AK313" s="267"/>
      <c r="AL313" s="267"/>
      <c r="AM313" s="267"/>
      <c r="AN313" s="267"/>
      <c r="AO313" s="267"/>
      <c r="AP313" s="267"/>
      <c r="AQ313" s="267"/>
      <c r="AR313" s="267"/>
      <c r="AS313" s="267"/>
      <c r="AT313" s="267"/>
      <c r="AU313" s="267"/>
      <c r="AV313" s="267"/>
      <c r="AW313" s="267"/>
      <c r="AX313" s="267"/>
      <c r="AY313" s="267"/>
      <c r="AZ313" s="267"/>
      <c r="BA313" s="267"/>
      <c r="BB313" s="267"/>
      <c r="BC313" s="267"/>
      <c r="BD313" s="267"/>
      <c r="BE313" s="267"/>
    </row>
    <row r="314" spans="1:17" s="267" customFormat="1" ht="12.75">
      <c r="A314" s="1"/>
      <c r="B314" s="13" t="s">
        <v>265</v>
      </c>
      <c r="C314" s="473"/>
      <c r="D314" s="54"/>
      <c r="E314" s="54"/>
      <c r="F314" s="1"/>
      <c r="G314" s="1"/>
      <c r="H314" s="100"/>
      <c r="I314" s="240"/>
      <c r="J314" s="396"/>
      <c r="L314" s="393"/>
      <c r="Q314" s="393"/>
    </row>
    <row r="315" spans="1:57" ht="12.75">
      <c r="A315" s="1"/>
      <c r="B315" s="471" t="s">
        <v>247</v>
      </c>
      <c r="C315" s="472"/>
      <c r="D315" s="54"/>
      <c r="E315" s="54"/>
      <c r="F315" s="1"/>
      <c r="G315" s="1"/>
      <c r="H315" s="100"/>
      <c r="I315" s="240"/>
      <c r="J315" s="102"/>
      <c r="L315" s="393"/>
      <c r="M315" s="267"/>
      <c r="N315" s="267"/>
      <c r="O315" s="267"/>
      <c r="P315" s="267"/>
      <c r="Q315" s="393"/>
      <c r="R315" s="267"/>
      <c r="S315" s="267"/>
      <c r="T315" s="267"/>
      <c r="U315" s="267"/>
      <c r="V315" s="267"/>
      <c r="W315" s="267"/>
      <c r="X315" s="267"/>
      <c r="Y315" s="267"/>
      <c r="Z315" s="267"/>
      <c r="AA315" s="267"/>
      <c r="AB315" s="267"/>
      <c r="AC315" s="267"/>
      <c r="AD315" s="267"/>
      <c r="AE315" s="267"/>
      <c r="AF315" s="267"/>
      <c r="AG315" s="267"/>
      <c r="AH315" s="267"/>
      <c r="AI315" s="267"/>
      <c r="AJ315" s="267"/>
      <c r="AK315" s="267"/>
      <c r="AL315" s="267"/>
      <c r="AM315" s="267"/>
      <c r="AN315" s="267"/>
      <c r="AO315" s="267"/>
      <c r="AP315" s="267"/>
      <c r="AQ315" s="267"/>
      <c r="AR315" s="267"/>
      <c r="AS315" s="267"/>
      <c r="AT315" s="267"/>
      <c r="AU315" s="267"/>
      <c r="AV315" s="267"/>
      <c r="AW315" s="267"/>
      <c r="AX315" s="267"/>
      <c r="AY315" s="267"/>
      <c r="AZ315" s="267"/>
      <c r="BA315" s="267"/>
      <c r="BB315" s="267"/>
      <c r="BC315" s="267"/>
      <c r="BD315" s="267"/>
      <c r="BE315" s="267"/>
    </row>
    <row r="316" spans="1:57" ht="12.75">
      <c r="A316" s="1"/>
      <c r="B316" s="471" t="s">
        <v>248</v>
      </c>
      <c r="C316" s="472"/>
      <c r="D316" s="445"/>
      <c r="E316" s="445"/>
      <c r="F316" s="1"/>
      <c r="G316" s="1"/>
      <c r="H316" s="100"/>
      <c r="I316" s="240"/>
      <c r="J316" s="102"/>
      <c r="L316" s="393"/>
      <c r="M316" s="267"/>
      <c r="N316" s="267"/>
      <c r="O316" s="267"/>
      <c r="P316" s="267"/>
      <c r="Q316" s="393"/>
      <c r="R316" s="267"/>
      <c r="S316" s="267"/>
      <c r="T316" s="267"/>
      <c r="U316" s="267"/>
      <c r="V316" s="267"/>
      <c r="W316" s="267"/>
      <c r="X316" s="267"/>
      <c r="Y316" s="267"/>
      <c r="Z316" s="267"/>
      <c r="AA316" s="267"/>
      <c r="AB316" s="267"/>
      <c r="AC316" s="267"/>
      <c r="AD316" s="267"/>
      <c r="AE316" s="267"/>
      <c r="AF316" s="267"/>
      <c r="AG316" s="267"/>
      <c r="AH316" s="267"/>
      <c r="AI316" s="267"/>
      <c r="AJ316" s="267"/>
      <c r="AK316" s="267"/>
      <c r="AL316" s="267"/>
      <c r="AM316" s="267"/>
      <c r="AN316" s="267"/>
      <c r="AO316" s="267"/>
      <c r="AP316" s="267"/>
      <c r="AQ316" s="267"/>
      <c r="AR316" s="267"/>
      <c r="AS316" s="267"/>
      <c r="AT316" s="267"/>
      <c r="AU316" s="267"/>
      <c r="AV316" s="267"/>
      <c r="AW316" s="267"/>
      <c r="AX316" s="267"/>
      <c r="AY316" s="267"/>
      <c r="AZ316" s="267"/>
      <c r="BA316" s="267"/>
      <c r="BB316" s="267"/>
      <c r="BC316" s="267"/>
      <c r="BD316" s="267"/>
      <c r="BE316" s="267"/>
    </row>
    <row r="317" spans="1:57" ht="12.75">
      <c r="A317" s="1"/>
      <c r="B317" s="471" t="s">
        <v>147</v>
      </c>
      <c r="C317" s="515"/>
      <c r="D317" s="502"/>
      <c r="E317" s="502"/>
      <c r="F317" s="516"/>
      <c r="G317" s="516"/>
      <c r="H317" s="517"/>
      <c r="I317" s="518"/>
      <c r="J317" s="102"/>
      <c r="L317" s="393"/>
      <c r="M317" s="267"/>
      <c r="N317" s="267"/>
      <c r="O317" s="267"/>
      <c r="P317" s="267"/>
      <c r="Q317" s="393"/>
      <c r="R317" s="267"/>
      <c r="S317" s="267"/>
      <c r="T317" s="267"/>
      <c r="U317" s="267"/>
      <c r="V317" s="267"/>
      <c r="W317" s="267"/>
      <c r="X317" s="267"/>
      <c r="Y317" s="267"/>
      <c r="Z317" s="267"/>
      <c r="AA317" s="267"/>
      <c r="AB317" s="267"/>
      <c r="AC317" s="267"/>
      <c r="AD317" s="267"/>
      <c r="AE317" s="267"/>
      <c r="AF317" s="267"/>
      <c r="AG317" s="267"/>
      <c r="AH317" s="267"/>
      <c r="AI317" s="267"/>
      <c r="AJ317" s="267"/>
      <c r="AK317" s="267"/>
      <c r="AL317" s="267"/>
      <c r="AM317" s="267"/>
      <c r="AN317" s="267"/>
      <c r="AO317" s="267"/>
      <c r="AP317" s="267"/>
      <c r="AQ317" s="267"/>
      <c r="AR317" s="267"/>
      <c r="AS317" s="267"/>
      <c r="AT317" s="267"/>
      <c r="AU317" s="267"/>
      <c r="AV317" s="267"/>
      <c r="AW317" s="267"/>
      <c r="AX317" s="267"/>
      <c r="AY317" s="267"/>
      <c r="AZ317" s="267"/>
      <c r="BA317" s="267"/>
      <c r="BB317" s="267"/>
      <c r="BC317" s="267"/>
      <c r="BD317" s="267"/>
      <c r="BE317" s="267"/>
    </row>
    <row r="318" spans="1:57" ht="6.75" customHeight="1">
      <c r="A318" s="6"/>
      <c r="B318" s="471"/>
      <c r="C318" s="515"/>
      <c r="D318" s="476"/>
      <c r="E318" s="666"/>
      <c r="F318" s="666"/>
      <c r="G318" s="666"/>
      <c r="H318" s="666"/>
      <c r="I318" s="476"/>
      <c r="J318" s="228"/>
      <c r="L318" s="393"/>
      <c r="M318" s="267"/>
      <c r="N318" s="267"/>
      <c r="O318" s="267"/>
      <c r="P318" s="267"/>
      <c r="Q318" s="393"/>
      <c r="R318" s="267"/>
      <c r="S318" s="267"/>
      <c r="T318" s="267"/>
      <c r="U318" s="267"/>
      <c r="V318" s="267"/>
      <c r="W318" s="267"/>
      <c r="X318" s="267"/>
      <c r="Y318" s="267"/>
      <c r="Z318" s="267"/>
      <c r="AA318" s="267"/>
      <c r="AB318" s="267"/>
      <c r="AC318" s="267"/>
      <c r="AD318" s="267"/>
      <c r="AE318" s="267"/>
      <c r="AF318" s="267"/>
      <c r="AG318" s="267"/>
      <c r="AH318" s="267"/>
      <c r="AI318" s="267"/>
      <c r="AJ318" s="267"/>
      <c r="AK318" s="267"/>
      <c r="AL318" s="267"/>
      <c r="AM318" s="267"/>
      <c r="AN318" s="267"/>
      <c r="AO318" s="267"/>
      <c r="AP318" s="267"/>
      <c r="AQ318" s="267"/>
      <c r="AR318" s="267"/>
      <c r="AS318" s="267"/>
      <c r="AT318" s="267"/>
      <c r="AU318" s="267"/>
      <c r="AV318" s="267"/>
      <c r="AW318" s="267"/>
      <c r="AX318" s="267"/>
      <c r="AY318" s="267"/>
      <c r="AZ318" s="267"/>
      <c r="BA318" s="267"/>
      <c r="BB318" s="267"/>
      <c r="BC318" s="267"/>
      <c r="BD318" s="267"/>
      <c r="BE318" s="267"/>
    </row>
    <row r="319" spans="1:57" ht="18" customHeight="1">
      <c r="A319" s="1"/>
      <c r="B319" s="667" t="s">
        <v>148</v>
      </c>
      <c r="C319" s="668"/>
      <c r="D319" s="668"/>
      <c r="E319" s="756"/>
      <c r="F319" s="522"/>
      <c r="G319" s="140" t="s">
        <v>3</v>
      </c>
      <c r="H319" s="522"/>
      <c r="I319" s="140" t="s">
        <v>2</v>
      </c>
      <c r="J319" s="102"/>
      <c r="L319" s="393"/>
      <c r="M319" s="267"/>
      <c r="N319" s="267"/>
      <c r="O319" s="267"/>
      <c r="P319" s="267"/>
      <c r="Q319" s="393"/>
      <c r="R319" s="267"/>
      <c r="S319" s="267"/>
      <c r="T319" s="267"/>
      <c r="U319" s="267"/>
      <c r="V319" s="267"/>
      <c r="W319" s="267"/>
      <c r="X319" s="267"/>
      <c r="Y319" s="267"/>
      <c r="Z319" s="267"/>
      <c r="AA319" s="267"/>
      <c r="AB319" s="267"/>
      <c r="AC319" s="267"/>
      <c r="AD319" s="267"/>
      <c r="AE319" s="267"/>
      <c r="AF319" s="267"/>
      <c r="AG319" s="267"/>
      <c r="AH319" s="267"/>
      <c r="AI319" s="267"/>
      <c r="AJ319" s="267"/>
      <c r="AK319" s="267"/>
      <c r="AL319" s="267"/>
      <c r="AM319" s="267"/>
      <c r="AN319" s="267"/>
      <c r="AO319" s="267"/>
      <c r="AP319" s="267"/>
      <c r="AQ319" s="267"/>
      <c r="AR319" s="267"/>
      <c r="AS319" s="267"/>
      <c r="AT319" s="267"/>
      <c r="AU319" s="267"/>
      <c r="AV319" s="267"/>
      <c r="AW319" s="267"/>
      <c r="AX319" s="267"/>
      <c r="AY319" s="267"/>
      <c r="AZ319" s="267"/>
      <c r="BA319" s="267"/>
      <c r="BB319" s="267"/>
      <c r="BC319" s="267"/>
      <c r="BD319" s="267"/>
      <c r="BE319" s="267"/>
    </row>
    <row r="320" spans="1:57" ht="9.6" customHeight="1">
      <c r="A320" s="9"/>
      <c r="B320" s="31"/>
      <c r="C320" s="32"/>
      <c r="D320" s="32"/>
      <c r="E320" s="32"/>
      <c r="F320" s="32"/>
      <c r="G320" s="32"/>
      <c r="H320" s="33"/>
      <c r="I320" s="34"/>
      <c r="J320" s="35"/>
      <c r="K320" s="7"/>
      <c r="L320" s="393"/>
      <c r="M320" s="267"/>
      <c r="N320" s="267"/>
      <c r="O320" s="267"/>
      <c r="P320" s="267"/>
      <c r="Q320" s="393"/>
      <c r="R320" s="267"/>
      <c r="S320" s="267"/>
      <c r="T320" s="267"/>
      <c r="U320" s="267"/>
      <c r="V320" s="267"/>
      <c r="W320" s="267"/>
      <c r="X320" s="267"/>
      <c r="Y320" s="267"/>
      <c r="Z320" s="267"/>
      <c r="AA320" s="267"/>
      <c r="AB320" s="267"/>
      <c r="AC320" s="267"/>
      <c r="AD320" s="267"/>
      <c r="AE320" s="267"/>
      <c r="AF320" s="267"/>
      <c r="AG320" s="267"/>
      <c r="AH320" s="267"/>
      <c r="AI320" s="267"/>
      <c r="AJ320" s="267"/>
      <c r="AK320" s="267"/>
      <c r="AL320" s="267"/>
      <c r="AM320" s="267"/>
      <c r="AN320" s="267"/>
      <c r="AO320" s="267"/>
      <c r="AP320" s="267"/>
      <c r="AQ320" s="267"/>
      <c r="AR320" s="267"/>
      <c r="AS320" s="267"/>
      <c r="AT320" s="267"/>
      <c r="AU320" s="267"/>
      <c r="AV320" s="267"/>
      <c r="AW320" s="267"/>
      <c r="AX320" s="267"/>
      <c r="AY320" s="267"/>
      <c r="AZ320" s="267"/>
      <c r="BA320" s="267"/>
      <c r="BB320" s="267"/>
      <c r="BC320" s="267"/>
      <c r="BD320" s="267"/>
      <c r="BE320" s="267"/>
    </row>
    <row r="321" spans="12:57" ht="8.4" customHeight="1">
      <c r="L321" s="393"/>
      <c r="M321" s="267"/>
      <c r="N321" s="267"/>
      <c r="O321" s="267"/>
      <c r="P321" s="393"/>
      <c r="Q321" s="267"/>
      <c r="R321" s="267"/>
      <c r="S321" s="267"/>
      <c r="T321" s="267"/>
      <c r="U321" s="267"/>
      <c r="V321" s="267"/>
      <c r="W321" s="267"/>
      <c r="X321" s="267"/>
      <c r="Y321" s="267"/>
      <c r="Z321" s="267"/>
      <c r="AA321" s="267"/>
      <c r="AB321" s="267"/>
      <c r="AC321" s="267"/>
      <c r="AD321" s="267"/>
      <c r="AE321" s="267"/>
      <c r="AF321" s="267"/>
      <c r="AG321" s="267"/>
      <c r="AH321" s="267"/>
      <c r="AI321" s="267"/>
      <c r="AJ321" s="267"/>
      <c r="AK321" s="267"/>
      <c r="AL321" s="267"/>
      <c r="AM321" s="267"/>
      <c r="AN321" s="267"/>
      <c r="AO321" s="267"/>
      <c r="AP321" s="267"/>
      <c r="AQ321" s="267"/>
      <c r="AR321" s="267"/>
      <c r="AS321" s="267"/>
      <c r="AT321" s="267"/>
      <c r="AU321" s="267"/>
      <c r="AV321" s="267"/>
      <c r="AW321" s="267"/>
      <c r="AX321" s="267"/>
      <c r="AY321" s="267"/>
      <c r="AZ321" s="267"/>
      <c r="BA321" s="267"/>
      <c r="BB321" s="267"/>
      <c r="BC321" s="267"/>
      <c r="BD321" s="267"/>
      <c r="BE321" s="267"/>
    </row>
    <row r="322" spans="12:57" ht="8.4" customHeight="1">
      <c r="L322" s="393"/>
      <c r="M322" s="267"/>
      <c r="N322" s="267"/>
      <c r="O322" s="267"/>
      <c r="P322" s="393"/>
      <c r="Q322" s="267"/>
      <c r="R322" s="267"/>
      <c r="S322" s="267"/>
      <c r="T322" s="267"/>
      <c r="U322" s="267"/>
      <c r="V322" s="267"/>
      <c r="W322" s="267"/>
      <c r="X322" s="267"/>
      <c r="Y322" s="267"/>
      <c r="Z322" s="267"/>
      <c r="AA322" s="267"/>
      <c r="AB322" s="267"/>
      <c r="AC322" s="267"/>
      <c r="AD322" s="267"/>
      <c r="AE322" s="267"/>
      <c r="AF322" s="267"/>
      <c r="AG322" s="267"/>
      <c r="AH322" s="267"/>
      <c r="AI322" s="267"/>
      <c r="AJ322" s="267"/>
      <c r="AK322" s="267"/>
      <c r="AL322" s="267"/>
      <c r="AM322" s="267"/>
      <c r="AN322" s="267"/>
      <c r="AO322" s="267"/>
      <c r="AP322" s="267"/>
      <c r="AQ322" s="267"/>
      <c r="AR322" s="267"/>
      <c r="AS322" s="267"/>
      <c r="AT322" s="267"/>
      <c r="AU322" s="267"/>
      <c r="AV322" s="267"/>
      <c r="AW322" s="267"/>
      <c r="AX322" s="267"/>
      <c r="AY322" s="267"/>
      <c r="AZ322" s="267"/>
      <c r="BA322" s="267"/>
      <c r="BB322" s="267"/>
      <c r="BC322" s="267"/>
      <c r="BD322" s="267"/>
      <c r="BE322" s="267"/>
    </row>
    <row r="323" spans="2:57" ht="7.5" customHeight="1">
      <c r="B323" s="23"/>
      <c r="C323" s="24"/>
      <c r="D323" s="24"/>
      <c r="E323" s="24"/>
      <c r="F323" s="24"/>
      <c r="G323" s="24"/>
      <c r="H323" s="25"/>
      <c r="I323" s="26"/>
      <c r="J323" s="27"/>
      <c r="L323" s="7"/>
      <c r="P323" s="392"/>
      <c r="Q323" s="61"/>
      <c r="R323" s="61"/>
      <c r="S323" s="61"/>
      <c r="T323" s="61"/>
      <c r="U323" s="61"/>
      <c r="V323" s="61"/>
      <c r="W323" s="61"/>
      <c r="X323" s="61"/>
      <c r="Y323" s="61"/>
      <c r="Z323" s="61"/>
      <c r="AA323" s="61"/>
      <c r="AB323" s="61"/>
      <c r="AC323" s="61"/>
      <c r="AD323" s="61"/>
      <c r="AE323" s="61"/>
      <c r="AF323" s="61"/>
      <c r="AG323" s="61"/>
      <c r="AH323" s="61"/>
      <c r="AI323" s="61"/>
      <c r="AJ323" s="61"/>
      <c r="AK323" s="61"/>
      <c r="AL323" s="267"/>
      <c r="AM323" s="267"/>
      <c r="AN323" s="267"/>
      <c r="AO323" s="267"/>
      <c r="AP323" s="267"/>
      <c r="AQ323" s="267"/>
      <c r="AR323" s="267"/>
      <c r="AS323" s="267"/>
      <c r="AT323" s="267"/>
      <c r="AU323" s="267"/>
      <c r="AV323" s="267"/>
      <c r="AW323" s="267"/>
      <c r="AX323" s="267"/>
      <c r="AY323" s="267"/>
      <c r="AZ323" s="267"/>
      <c r="BA323" s="267"/>
      <c r="BB323" s="267"/>
      <c r="BC323" s="267"/>
      <c r="BD323" s="267"/>
      <c r="BE323" s="267"/>
    </row>
    <row r="324" spans="1:57" ht="13.8">
      <c r="A324" s="279"/>
      <c r="B324" s="275" t="s">
        <v>253</v>
      </c>
      <c r="C324" s="276"/>
      <c r="D324" s="276"/>
      <c r="E324" s="276"/>
      <c r="F324" s="277"/>
      <c r="G324" s="277"/>
      <c r="H324" s="277"/>
      <c r="I324" s="277"/>
      <c r="J324" s="278"/>
      <c r="L324" s="7"/>
      <c r="P324" s="7"/>
      <c r="AL324" s="267"/>
      <c r="AM324" s="267"/>
      <c r="AN324" s="267"/>
      <c r="AO324" s="267"/>
      <c r="AP324" s="267"/>
      <c r="AQ324" s="267"/>
      <c r="AR324" s="267"/>
      <c r="AS324" s="267"/>
      <c r="AT324" s="267"/>
      <c r="AU324" s="267"/>
      <c r="AV324" s="267"/>
      <c r="AW324" s="267"/>
      <c r="AX324" s="267"/>
      <c r="AY324" s="267"/>
      <c r="AZ324" s="267"/>
      <c r="BA324" s="267"/>
      <c r="BB324" s="267"/>
      <c r="BC324" s="267"/>
      <c r="BD324" s="267"/>
      <c r="BE324" s="267"/>
    </row>
    <row r="325" spans="1:57" ht="6" customHeight="1">
      <c r="A325" s="281"/>
      <c r="B325" s="91"/>
      <c r="C325" s="280"/>
      <c r="D325" s="280"/>
      <c r="E325" s="280"/>
      <c r="F325" s="280"/>
      <c r="G325" s="280"/>
      <c r="H325" s="280"/>
      <c r="I325" s="280"/>
      <c r="J325" s="102"/>
      <c r="L325" s="7"/>
      <c r="AJ325" s="9"/>
      <c r="AK325" s="9"/>
      <c r="AL325" s="267"/>
      <c r="AM325" s="267"/>
      <c r="AN325" s="267"/>
      <c r="AO325" s="267"/>
      <c r="AP325" s="267"/>
      <c r="AQ325" s="267"/>
      <c r="AR325" s="267"/>
      <c r="AS325" s="267"/>
      <c r="AT325" s="267"/>
      <c r="AU325" s="267"/>
      <c r="AV325" s="267"/>
      <c r="AW325" s="267"/>
      <c r="AX325" s="267"/>
      <c r="AY325" s="267"/>
      <c r="AZ325" s="267"/>
      <c r="BA325" s="267"/>
      <c r="BB325" s="267"/>
      <c r="BC325" s="267"/>
      <c r="BD325" s="267"/>
      <c r="BE325" s="267"/>
    </row>
    <row r="326" spans="2:57" ht="12.75" customHeight="1">
      <c r="B326" s="91"/>
      <c r="C326" s="685" t="s">
        <v>103</v>
      </c>
      <c r="D326" s="685"/>
      <c r="E326" s="685"/>
      <c r="F326" s="685"/>
      <c r="G326" s="685"/>
      <c r="H326" s="685"/>
      <c r="I326" s="685"/>
      <c r="J326" s="228"/>
      <c r="L326" s="7"/>
      <c r="AX326" s="9"/>
      <c r="AY326" s="9"/>
      <c r="AZ326" s="9"/>
      <c r="BA326" s="9"/>
      <c r="BB326" s="9"/>
      <c r="BC326" s="9"/>
      <c r="BD326" s="9"/>
      <c r="BE326" s="9"/>
    </row>
    <row r="327" spans="2:49" ht="12.75" customHeight="1">
      <c r="B327" s="91"/>
      <c r="C327" s="280" t="s">
        <v>102</v>
      </c>
      <c r="D327" s="284"/>
      <c r="E327" s="284"/>
      <c r="F327" s="284"/>
      <c r="G327" s="284"/>
      <c r="H327" s="284"/>
      <c r="I327" s="284"/>
      <c r="J327" s="228"/>
      <c r="AJ327" s="9"/>
      <c r="AK327" s="9"/>
      <c r="AL327" s="9"/>
      <c r="AM327" s="9"/>
      <c r="AN327" s="9"/>
      <c r="AO327" s="9"/>
      <c r="AP327" s="9"/>
      <c r="AQ327" s="9"/>
      <c r="AR327" s="9"/>
      <c r="AS327" s="9"/>
      <c r="AT327" s="9"/>
      <c r="AU327" s="9"/>
      <c r="AV327" s="9"/>
      <c r="AW327" s="9"/>
    </row>
    <row r="328" spans="2:10" ht="12.75" customHeight="1">
      <c r="B328" s="91"/>
      <c r="C328" s="280" t="s">
        <v>114</v>
      </c>
      <c r="D328" s="280"/>
      <c r="E328" s="280"/>
      <c r="F328" s="280"/>
      <c r="G328" s="280"/>
      <c r="H328" s="280"/>
      <c r="I328" s="280"/>
      <c r="J328" s="228"/>
    </row>
    <row r="329" spans="2:16" ht="12.75">
      <c r="B329" s="91"/>
      <c r="C329" s="280" t="s">
        <v>115</v>
      </c>
      <c r="D329" s="280"/>
      <c r="E329" s="280"/>
      <c r="F329" s="280"/>
      <c r="G329" s="280"/>
      <c r="H329" s="280"/>
      <c r="I329" s="280"/>
      <c r="J329" s="228"/>
      <c r="P329" s="7"/>
    </row>
    <row r="330" spans="2:57" ht="12.75" customHeight="1">
      <c r="B330" s="91"/>
      <c r="C330" s="280" t="s">
        <v>116</v>
      </c>
      <c r="D330" s="280"/>
      <c r="E330" s="280"/>
      <c r="F330" s="280"/>
      <c r="G330" s="280"/>
      <c r="H330" s="280"/>
      <c r="I330" s="280"/>
      <c r="J330" s="228"/>
      <c r="L330" s="7"/>
      <c r="AX330" s="9"/>
      <c r="AY330" s="9"/>
      <c r="AZ330" s="9"/>
      <c r="BA330" s="9"/>
      <c r="BB330" s="9"/>
      <c r="BC330" s="9"/>
      <c r="BD330" s="9"/>
      <c r="BE330" s="9"/>
    </row>
    <row r="331" spans="2:49" ht="6" customHeight="1">
      <c r="B331" s="91"/>
      <c r="C331" s="280"/>
      <c r="D331" s="280"/>
      <c r="E331" s="280"/>
      <c r="F331" s="280"/>
      <c r="G331" s="280"/>
      <c r="H331" s="280"/>
      <c r="I331" s="280"/>
      <c r="J331" s="228"/>
      <c r="L331" s="7"/>
      <c r="AL331" s="9"/>
      <c r="AM331" s="9"/>
      <c r="AN331" s="9"/>
      <c r="AO331" s="9"/>
      <c r="AP331" s="9"/>
      <c r="AQ331" s="9"/>
      <c r="AR331" s="9"/>
      <c r="AS331" s="9"/>
      <c r="AT331" s="9"/>
      <c r="AU331" s="9"/>
      <c r="AV331" s="9"/>
      <c r="AW331" s="9"/>
    </row>
    <row r="332" spans="2:12" ht="24.75" customHeight="1">
      <c r="B332" s="91"/>
      <c r="C332" s="695" t="s">
        <v>261</v>
      </c>
      <c r="D332" s="695"/>
      <c r="E332" s="695"/>
      <c r="F332" s="695"/>
      <c r="G332" s="695"/>
      <c r="H332" s="695"/>
      <c r="I332" s="695"/>
      <c r="J332" s="228"/>
      <c r="L332" s="7"/>
    </row>
    <row r="333" spans="2:10" ht="7.5" customHeight="1">
      <c r="B333" s="91"/>
      <c r="C333" s="282"/>
      <c r="D333" s="282"/>
      <c r="E333" s="282"/>
      <c r="F333" s="282"/>
      <c r="G333" s="282"/>
      <c r="H333" s="282"/>
      <c r="I333" s="282"/>
      <c r="J333" s="228"/>
    </row>
    <row r="334" spans="1:11" ht="46.95" customHeight="1">
      <c r="A334" s="1"/>
      <c r="B334" s="285"/>
      <c r="C334" s="764"/>
      <c r="D334" s="765"/>
      <c r="E334" s="765"/>
      <c r="F334" s="765"/>
      <c r="G334" s="765"/>
      <c r="H334" s="765"/>
      <c r="I334" s="766"/>
      <c r="J334" s="102"/>
      <c r="K334" s="1"/>
    </row>
    <row r="335" spans="2:13" ht="7.5" customHeight="1">
      <c r="B335" s="91"/>
      <c r="C335" s="441"/>
      <c r="D335" s="434"/>
      <c r="E335" s="434"/>
      <c r="F335" s="434"/>
      <c r="G335" s="434"/>
      <c r="H335" s="434"/>
      <c r="I335" s="442"/>
      <c r="J335" s="228"/>
      <c r="L335" s="61"/>
      <c r="M335" s="61"/>
    </row>
    <row r="336" spans="2:10" ht="18.6" customHeight="1">
      <c r="B336" s="91"/>
      <c r="C336" s="488"/>
      <c r="D336" s="489"/>
      <c r="E336" s="489"/>
      <c r="F336" s="489"/>
      <c r="G336" s="489"/>
      <c r="H336" s="489"/>
      <c r="I336" s="490"/>
      <c r="J336" s="228"/>
    </row>
    <row r="337" spans="2:12" ht="12.75">
      <c r="B337" s="91"/>
      <c r="C337" s="767"/>
      <c r="D337" s="768"/>
      <c r="E337" s="768"/>
      <c r="F337" s="770"/>
      <c r="G337" s="768"/>
      <c r="H337" s="768"/>
      <c r="I337" s="771"/>
      <c r="J337" s="228"/>
      <c r="L337" s="52"/>
    </row>
    <row r="338" spans="2:12" ht="12.75">
      <c r="B338" s="91"/>
      <c r="C338" s="769"/>
      <c r="D338" s="768"/>
      <c r="E338" s="768"/>
      <c r="F338" s="768"/>
      <c r="G338" s="768"/>
      <c r="H338" s="768"/>
      <c r="I338" s="771"/>
      <c r="J338" s="228"/>
      <c r="L338" s="52"/>
    </row>
    <row r="339" spans="2:10" ht="6" customHeight="1">
      <c r="B339" s="91"/>
      <c r="C339" s="761"/>
      <c r="D339" s="678"/>
      <c r="E339" s="762"/>
      <c r="F339" s="680"/>
      <c r="G339" s="680"/>
      <c r="H339" s="680"/>
      <c r="I339" s="763"/>
      <c r="J339" s="228"/>
    </row>
    <row r="340" spans="2:10" ht="12.75">
      <c r="B340" s="91"/>
      <c r="C340" s="438" t="s">
        <v>4</v>
      </c>
      <c r="D340" s="439"/>
      <c r="E340" s="443"/>
      <c r="F340" s="439"/>
      <c r="G340" s="439" t="s">
        <v>256</v>
      </c>
      <c r="H340" s="439"/>
      <c r="I340" s="440"/>
      <c r="J340" s="228"/>
    </row>
    <row r="341" spans="2:10" ht="9" customHeight="1">
      <c r="B341" s="31"/>
      <c r="C341" s="299"/>
      <c r="D341" s="299"/>
      <c r="E341" s="299"/>
      <c r="F341" s="298"/>
      <c r="G341" s="298"/>
      <c r="H341" s="298"/>
      <c r="I341" s="298"/>
      <c r="J341" s="35"/>
    </row>
    <row r="342" spans="1:49" ht="12.75">
      <c r="A342" s="9"/>
      <c r="B342" s="51" t="s">
        <v>5</v>
      </c>
      <c r="C342" s="204"/>
      <c r="D342" s="204"/>
      <c r="E342" s="204"/>
      <c r="F342" s="204"/>
      <c r="G342" s="204"/>
      <c r="H342" s="204"/>
      <c r="I342" s="204"/>
      <c r="J342" s="11"/>
      <c r="L342" s="6"/>
      <c r="M342" s="6"/>
      <c r="N342" s="6"/>
      <c r="O342" s="6"/>
      <c r="AL342" s="6"/>
      <c r="AM342" s="6"/>
      <c r="AN342" s="6"/>
      <c r="AO342" s="6"/>
      <c r="AP342" s="6"/>
      <c r="AQ342" s="6"/>
      <c r="AR342" s="6"/>
      <c r="AS342" s="6"/>
      <c r="AT342" s="6"/>
      <c r="AU342" s="6"/>
      <c r="AV342" s="6"/>
      <c r="AW342" s="6"/>
    </row>
    <row r="343" spans="1:15" ht="12.75">
      <c r="A343" s="9"/>
      <c r="B343" s="51"/>
      <c r="C343" s="204"/>
      <c r="D343" s="204"/>
      <c r="E343" s="204"/>
      <c r="F343" s="204"/>
      <c r="G343" s="204"/>
      <c r="H343" s="204"/>
      <c r="I343" s="204"/>
      <c r="J343" s="11"/>
      <c r="N343" s="6"/>
      <c r="O343" s="6"/>
    </row>
    <row r="344" spans="1:15" ht="12.75">
      <c r="A344" s="9"/>
      <c r="B344" s="51"/>
      <c r="C344" s="772" t="s">
        <v>19</v>
      </c>
      <c r="D344" s="773"/>
      <c r="E344" s="774"/>
      <c r="F344" s="204" t="s">
        <v>20</v>
      </c>
      <c r="G344" s="204"/>
      <c r="H344" s="204"/>
      <c r="I344" s="204"/>
      <c r="J344" s="11"/>
      <c r="L344" s="6"/>
      <c r="M344" s="6"/>
      <c r="N344" s="6"/>
      <c r="O344" s="6"/>
    </row>
    <row r="345" spans="1:15" ht="12.75">
      <c r="A345" s="9"/>
      <c r="B345" s="8"/>
      <c r="C345" s="365"/>
      <c r="D345" s="365"/>
      <c r="E345" s="365"/>
      <c r="F345" s="204"/>
      <c r="G345" s="365"/>
      <c r="H345" s="365"/>
      <c r="I345" s="365"/>
      <c r="J345" s="11"/>
      <c r="N345" s="6"/>
      <c r="O345" s="6"/>
    </row>
    <row r="346" spans="1:15" ht="12.75">
      <c r="A346" s="9"/>
      <c r="B346" s="8"/>
      <c r="C346" s="772" t="s">
        <v>79</v>
      </c>
      <c r="D346" s="773"/>
      <c r="E346" s="773"/>
      <c r="F346" s="773"/>
      <c r="G346" s="774"/>
      <c r="H346" s="204"/>
      <c r="I346" s="204"/>
      <c r="J346" s="11"/>
      <c r="N346" s="6"/>
      <c r="O346" s="6"/>
    </row>
    <row r="347" spans="1:13" ht="12.75">
      <c r="A347" s="9"/>
      <c r="B347" s="8"/>
      <c r="C347" s="204"/>
      <c r="D347" s="204"/>
      <c r="E347" s="204"/>
      <c r="F347" s="204"/>
      <c r="G347" s="204"/>
      <c r="H347" s="204"/>
      <c r="I347" s="204"/>
      <c r="J347" s="11"/>
      <c r="L347" s="6"/>
      <c r="M347" s="6"/>
    </row>
    <row r="348" spans="1:10" ht="12.75">
      <c r="A348" s="9"/>
      <c r="B348" s="8"/>
      <c r="C348" s="772" t="s">
        <v>80</v>
      </c>
      <c r="D348" s="773"/>
      <c r="E348" s="774"/>
      <c r="F348" s="204"/>
      <c r="G348" s="775"/>
      <c r="H348" s="775"/>
      <c r="I348" s="775"/>
      <c r="J348" s="11"/>
    </row>
    <row r="349" spans="2:13" ht="11.25" customHeight="1">
      <c r="B349" s="31"/>
      <c r="C349" s="299"/>
      <c r="D349" s="299"/>
      <c r="E349" s="299"/>
      <c r="F349" s="298"/>
      <c r="G349" s="298"/>
      <c r="H349" s="298"/>
      <c r="I349" s="298"/>
      <c r="J349" s="35"/>
      <c r="L349" s="6"/>
      <c r="M349" s="6"/>
    </row>
    <row r="350" spans="3:15" ht="25.2" customHeight="1">
      <c r="C350" s="366"/>
      <c r="D350" s="366"/>
      <c r="E350" s="366"/>
      <c r="F350" s="315"/>
      <c r="G350" s="315"/>
      <c r="H350" s="315"/>
      <c r="I350" s="315"/>
      <c r="N350" s="6"/>
      <c r="O350" s="6"/>
    </row>
    <row r="351" spans="3:4" ht="12.75">
      <c r="C351" s="366"/>
      <c r="D351" s="366"/>
    </row>
    <row r="352" ht="12.75">
      <c r="M352" s="135"/>
    </row>
    <row r="353" spans="13:14" ht="12.75">
      <c r="M353" s="135"/>
      <c r="N353" s="136"/>
    </row>
    <row r="354" spans="13:14" ht="12.75">
      <c r="M354" s="135"/>
      <c r="N354" s="136"/>
    </row>
    <row r="355" spans="13:14" ht="12.75">
      <c r="M355" s="135"/>
      <c r="N355" s="136"/>
    </row>
    <row r="356" spans="13:14" ht="12.75">
      <c r="M356" s="135"/>
      <c r="N356" s="136"/>
    </row>
    <row r="357" spans="13:14" ht="12.75">
      <c r="M357" s="135"/>
      <c r="N357" s="136"/>
    </row>
    <row r="358" spans="13:14" ht="12.75">
      <c r="M358" s="135"/>
      <c r="N358" s="136"/>
    </row>
    <row r="359" spans="13:14" ht="12.75">
      <c r="M359" s="135"/>
      <c r="N359" s="136"/>
    </row>
    <row r="360" spans="13:14" ht="12.75">
      <c r="M360" s="135"/>
      <c r="N360" s="136"/>
    </row>
    <row r="361" spans="13:14" ht="12.75">
      <c r="M361" s="135"/>
      <c r="N361" s="136"/>
    </row>
    <row r="362" spans="13:14" ht="12.75">
      <c r="M362" s="135"/>
      <c r="N362" s="136"/>
    </row>
    <row r="363" spans="13:14" ht="12.75">
      <c r="M363" s="135"/>
      <c r="N363" s="136"/>
    </row>
    <row r="364" spans="13:14" ht="12.75">
      <c r="M364" s="135"/>
      <c r="N364" s="136"/>
    </row>
    <row r="365" spans="13:14" ht="12.75">
      <c r="M365" s="135"/>
      <c r="N365" s="136"/>
    </row>
    <row r="366" spans="13:14" ht="12.75">
      <c r="M366" s="135"/>
      <c r="N366" s="136"/>
    </row>
    <row r="367" spans="13:14" ht="12.75">
      <c r="M367" s="135"/>
      <c r="N367" s="136"/>
    </row>
    <row r="368" spans="13:14" ht="12.75">
      <c r="M368" s="135"/>
      <c r="N368" s="136"/>
    </row>
    <row r="369" spans="13:14" ht="12.75">
      <c r="M369" s="135"/>
      <c r="N369" s="136"/>
    </row>
    <row r="370" spans="13:14" ht="12.75">
      <c r="M370" s="135"/>
      <c r="N370" s="136"/>
    </row>
    <row r="371" spans="13:14" ht="12.75">
      <c r="M371" s="135"/>
      <c r="N371" s="136"/>
    </row>
    <row r="372" spans="13:14" ht="12.75">
      <c r="M372" s="135"/>
      <c r="N372" s="136"/>
    </row>
    <row r="373" spans="13:14" ht="12.75">
      <c r="M373" s="135"/>
      <c r="N373" s="136"/>
    </row>
    <row r="374" spans="13:14" ht="12.75">
      <c r="M374" s="135"/>
      <c r="N374" s="136"/>
    </row>
    <row r="375" spans="13:14" ht="12.75">
      <c r="M375" s="135"/>
      <c r="N375" s="136"/>
    </row>
    <row r="376" spans="13:14" ht="12.75">
      <c r="M376" s="135"/>
      <c r="N376" s="136"/>
    </row>
    <row r="377" spans="13:14" ht="12.75">
      <c r="M377" s="135"/>
      <c r="N377" s="136"/>
    </row>
    <row r="378" spans="13:14" ht="12.75">
      <c r="M378" s="135"/>
      <c r="N378" s="136"/>
    </row>
    <row r="379" spans="13:14" ht="12.75">
      <c r="M379" s="135"/>
      <c r="N379" s="136"/>
    </row>
    <row r="380" spans="13:14" ht="12.75">
      <c r="M380" s="135"/>
      <c r="N380" s="136"/>
    </row>
    <row r="381" spans="13:14" ht="12.75">
      <c r="M381" s="135"/>
      <c r="N381" s="136"/>
    </row>
    <row r="382" spans="13:14" ht="12.75">
      <c r="M382" s="135"/>
      <c r="N382" s="136"/>
    </row>
    <row r="383" spans="13:14" ht="12.75">
      <c r="M383" s="135"/>
      <c r="N383" s="136"/>
    </row>
    <row r="384" spans="13:14" ht="12.75">
      <c r="M384" s="135"/>
      <c r="N384" s="136"/>
    </row>
    <row r="385" spans="13:14" ht="12.75">
      <c r="M385" s="135"/>
      <c r="N385" s="136"/>
    </row>
    <row r="386" spans="13:14" ht="12.75">
      <c r="M386" s="135"/>
      <c r="N386" s="136"/>
    </row>
    <row r="387" spans="13:14" ht="12.75">
      <c r="M387" s="135"/>
      <c r="N387" s="136"/>
    </row>
    <row r="388" spans="13:14" ht="12.75">
      <c r="M388" s="135"/>
      <c r="N388" s="136"/>
    </row>
    <row r="389" spans="13:14" ht="12.75">
      <c r="M389" s="135"/>
      <c r="N389" s="136"/>
    </row>
    <row r="390" spans="13:14" ht="12.75">
      <c r="M390" s="135"/>
      <c r="N390" s="136"/>
    </row>
    <row r="391" spans="13:14" ht="12.75">
      <c r="M391" s="135"/>
      <c r="N391" s="136"/>
    </row>
    <row r="392" spans="13:14" ht="12.75">
      <c r="M392" s="135"/>
      <c r="N392" s="136"/>
    </row>
    <row r="393" spans="13:14" ht="12.75">
      <c r="M393" s="135"/>
      <c r="N393" s="136"/>
    </row>
    <row r="394" spans="13:14" ht="12.75">
      <c r="M394" s="135"/>
      <c r="N394" s="136"/>
    </row>
    <row r="395" spans="13:14" ht="12.75">
      <c r="M395" s="135"/>
      <c r="N395" s="136"/>
    </row>
    <row r="396" spans="13:14" ht="12.75">
      <c r="M396" s="135"/>
      <c r="N396" s="136"/>
    </row>
    <row r="397" spans="13:14" ht="12.75">
      <c r="M397" s="135"/>
      <c r="N397" s="136"/>
    </row>
    <row r="398" spans="13:14" ht="12.75">
      <c r="M398" s="135"/>
      <c r="N398" s="136"/>
    </row>
    <row r="399" spans="13:14" ht="12.75">
      <c r="M399" s="135"/>
      <c r="N399" s="136"/>
    </row>
    <row r="400" spans="13:14" ht="12.75">
      <c r="M400" s="135"/>
      <c r="N400" s="136"/>
    </row>
    <row r="401" spans="13:14" ht="12.75">
      <c r="M401" s="135"/>
      <c r="N401" s="136"/>
    </row>
    <row r="402" spans="13:14" ht="12.75">
      <c r="M402" s="135"/>
      <c r="N402" s="136"/>
    </row>
    <row r="403" spans="13:14" ht="12.75">
      <c r="M403" s="135"/>
      <c r="N403" s="136"/>
    </row>
    <row r="404" spans="13:14" ht="12.75">
      <c r="M404" s="135"/>
      <c r="N404" s="136"/>
    </row>
    <row r="405" spans="13:14" ht="12.75">
      <c r="M405" s="135"/>
      <c r="N405" s="136"/>
    </row>
    <row r="406" spans="13:14" ht="12.75">
      <c r="M406" s="135"/>
      <c r="N406" s="136"/>
    </row>
    <row r="407" spans="13:14" ht="12.75">
      <c r="M407" s="135"/>
      <c r="N407" s="136"/>
    </row>
    <row r="408" spans="13:14" ht="12.75">
      <c r="M408" s="135"/>
      <c r="N408" s="136"/>
    </row>
    <row r="409" spans="13:14" ht="12.75">
      <c r="M409" s="135"/>
      <c r="N409" s="136"/>
    </row>
    <row r="410" spans="13:14" ht="12.75">
      <c r="M410" s="135"/>
      <c r="N410" s="136"/>
    </row>
    <row r="411" spans="13:14" ht="12.75">
      <c r="M411" s="135"/>
      <c r="N411" s="136"/>
    </row>
    <row r="412" spans="13:14" ht="12.75">
      <c r="M412" s="135"/>
      <c r="N412" s="136"/>
    </row>
    <row r="413" spans="13:14" ht="12.75">
      <c r="M413" s="135"/>
      <c r="N413" s="136"/>
    </row>
    <row r="414" spans="13:14" ht="12.75">
      <c r="M414" s="135"/>
      <c r="N414" s="136"/>
    </row>
    <row r="415" spans="13:14" ht="12.75">
      <c r="M415" s="135"/>
      <c r="N415" s="136"/>
    </row>
    <row r="416" spans="13:14" ht="12.75">
      <c r="M416" s="135"/>
      <c r="N416" s="136"/>
    </row>
    <row r="417" spans="13:14" ht="12.75">
      <c r="M417" s="135"/>
      <c r="N417" s="136"/>
    </row>
    <row r="418" spans="13:14" ht="12.75">
      <c r="M418" s="135"/>
      <c r="N418" s="136"/>
    </row>
    <row r="419" spans="13:14" ht="12.75">
      <c r="M419" s="135"/>
      <c r="N419" s="136"/>
    </row>
    <row r="420" spans="9:10" ht="12.75">
      <c r="I420" s="135"/>
      <c r="J420" s="136"/>
    </row>
    <row r="421" spans="9:10" ht="12.75">
      <c r="I421" s="135"/>
      <c r="J421" s="136"/>
    </row>
    <row r="422" spans="9:10" ht="12.75">
      <c r="I422" s="135"/>
      <c r="J422" s="136"/>
    </row>
    <row r="423" spans="9:10" ht="12.75">
      <c r="I423" s="135"/>
      <c r="J423" s="136"/>
    </row>
    <row r="424" spans="9:10" ht="12.75">
      <c r="I424" s="135"/>
      <c r="J424" s="136"/>
    </row>
    <row r="425" spans="9:10" ht="12.75">
      <c r="I425" s="135"/>
      <c r="J425" s="136"/>
    </row>
    <row r="426" spans="9:10" ht="12.75">
      <c r="I426" s="135"/>
      <c r="J426" s="136"/>
    </row>
    <row r="427" spans="9:10" ht="12.75">
      <c r="I427" s="135"/>
      <c r="J427" s="136"/>
    </row>
    <row r="428" spans="9:10" ht="12.75">
      <c r="I428" s="135"/>
      <c r="J428" s="136"/>
    </row>
    <row r="429" spans="9:10" ht="12.75">
      <c r="I429" s="135"/>
      <c r="J429" s="136"/>
    </row>
    <row r="430" spans="9:10" ht="12.75">
      <c r="I430" s="135"/>
      <c r="J430" s="136"/>
    </row>
    <row r="431" spans="9:10" ht="12.75">
      <c r="I431" s="135"/>
      <c r="J431" s="136"/>
    </row>
    <row r="432" spans="9:10" ht="12.75">
      <c r="I432" s="135"/>
      <c r="J432" s="136"/>
    </row>
    <row r="433" spans="9:10" ht="12.75">
      <c r="I433" s="135"/>
      <c r="J433" s="136"/>
    </row>
    <row r="434" spans="9:10" ht="12.75">
      <c r="I434" s="135"/>
      <c r="J434" s="136"/>
    </row>
    <row r="435" spans="9:10" ht="12.75">
      <c r="I435" s="135"/>
      <c r="J435" s="136"/>
    </row>
  </sheetData>
  <sheetProtection algorithmName="SHA-512" hashValue="Sz/Szu/KCi6yS8GG8ogu/ELzACICr6u4JxN6/Dnh5Vm0b7lVl6zedeF0BmHAou7YQZhcDG7Cez23i88v9Ix45A==" saltValue="yVMgYHZx2MdsVTeAFCQA7w==" spinCount="100000" sheet="1" objects="1" scenarios="1"/>
  <mergeCells count="130">
    <mergeCell ref="C339:E339"/>
    <mergeCell ref="F339:I339"/>
    <mergeCell ref="C326:I326"/>
    <mergeCell ref="C334:I334"/>
    <mergeCell ref="C337:E338"/>
    <mergeCell ref="F337:I338"/>
    <mergeCell ref="C344:E344"/>
    <mergeCell ref="C346:G346"/>
    <mergeCell ref="C348:E348"/>
    <mergeCell ref="G348:I348"/>
    <mergeCell ref="C332:I332"/>
    <mergeCell ref="E318:H318"/>
    <mergeCell ref="B319:E319"/>
    <mergeCell ref="E272:F272"/>
    <mergeCell ref="B274:I274"/>
    <mergeCell ref="H311:I311"/>
    <mergeCell ref="E266:F266"/>
    <mergeCell ref="E270:F270"/>
    <mergeCell ref="H270:I270"/>
    <mergeCell ref="C312:I312"/>
    <mergeCell ref="C313:I313"/>
    <mergeCell ref="E255:F255"/>
    <mergeCell ref="E257:I257"/>
    <mergeCell ref="E264:F264"/>
    <mergeCell ref="H264:I264"/>
    <mergeCell ref="H251:I251"/>
    <mergeCell ref="E251:F251"/>
    <mergeCell ref="E253:F253"/>
    <mergeCell ref="H242:I242"/>
    <mergeCell ref="B242:G242"/>
    <mergeCell ref="B244:G244"/>
    <mergeCell ref="G223:H223"/>
    <mergeCell ref="G227:H227"/>
    <mergeCell ref="B240:G240"/>
    <mergeCell ref="H240:I240"/>
    <mergeCell ref="F212:G212"/>
    <mergeCell ref="F214:I214"/>
    <mergeCell ref="F216:I216"/>
    <mergeCell ref="H206:I206"/>
    <mergeCell ref="B209:I209"/>
    <mergeCell ref="B210:I210"/>
    <mergeCell ref="E202:H202"/>
    <mergeCell ref="B204:F204"/>
    <mergeCell ref="H204:I204"/>
    <mergeCell ref="B198:D198"/>
    <mergeCell ref="B199:D199"/>
    <mergeCell ref="H201:I201"/>
    <mergeCell ref="B195:D195"/>
    <mergeCell ref="B196:D196"/>
    <mergeCell ref="B197:D197"/>
    <mergeCell ref="B193:D193"/>
    <mergeCell ref="B194:D194"/>
    <mergeCell ref="B177:C177"/>
    <mergeCell ref="B168:I168"/>
    <mergeCell ref="B170:E170"/>
    <mergeCell ref="G170:H170"/>
    <mergeCell ref="B152:C152"/>
    <mergeCell ref="B161:E162"/>
    <mergeCell ref="B167:I167"/>
    <mergeCell ref="B147:I147"/>
    <mergeCell ref="B148:I148"/>
    <mergeCell ref="B150:D150"/>
    <mergeCell ref="F150:I150"/>
    <mergeCell ref="B141:E142"/>
    <mergeCell ref="B143:E144"/>
    <mergeCell ref="B136:I136"/>
    <mergeCell ref="B138:E138"/>
    <mergeCell ref="F138:G138"/>
    <mergeCell ref="B129:I129"/>
    <mergeCell ref="B131:E131"/>
    <mergeCell ref="F131:G131"/>
    <mergeCell ref="B124:E124"/>
    <mergeCell ref="F124:G124"/>
    <mergeCell ref="I124:J124"/>
    <mergeCell ref="B126:D126"/>
    <mergeCell ref="F126:G126"/>
    <mergeCell ref="C120:E120"/>
    <mergeCell ref="F121:G121"/>
    <mergeCell ref="C121:E121"/>
    <mergeCell ref="C118:E118"/>
    <mergeCell ref="F119:G119"/>
    <mergeCell ref="C119:E119"/>
    <mergeCell ref="C117:E117"/>
    <mergeCell ref="F117:G117"/>
    <mergeCell ref="C113:E113"/>
    <mergeCell ref="F113:G113"/>
    <mergeCell ref="C115:E115"/>
    <mergeCell ref="F115:G115"/>
    <mergeCell ref="C111:E111"/>
    <mergeCell ref="F111:G111"/>
    <mergeCell ref="I111:J111"/>
    <mergeCell ref="F91:G91"/>
    <mergeCell ref="C91:E91"/>
    <mergeCell ref="F93:G93"/>
    <mergeCell ref="C93:E93"/>
    <mergeCell ref="C89:E89"/>
    <mergeCell ref="F89:G89"/>
    <mergeCell ref="E58:F58"/>
    <mergeCell ref="H58:I58"/>
    <mergeCell ref="G5:I5"/>
    <mergeCell ref="D7:I7"/>
    <mergeCell ref="C78:E78"/>
    <mergeCell ref="F78:G78"/>
    <mergeCell ref="C76:E76"/>
    <mergeCell ref="F76:G76"/>
    <mergeCell ref="I76:J76"/>
    <mergeCell ref="F66:I66"/>
    <mergeCell ref="F68:I68"/>
    <mergeCell ref="F70:G70"/>
    <mergeCell ref="F62:I62"/>
    <mergeCell ref="F64:I64"/>
    <mergeCell ref="B12:G12"/>
    <mergeCell ref="B13:G13"/>
    <mergeCell ref="B15:G15"/>
    <mergeCell ref="B16:G16"/>
    <mergeCell ref="B18:G18"/>
    <mergeCell ref="B19:G19"/>
    <mergeCell ref="B21:G21"/>
    <mergeCell ref="B22:G22"/>
    <mergeCell ref="B24:G24"/>
    <mergeCell ref="B25:G25"/>
    <mergeCell ref="B27:G27"/>
    <mergeCell ref="B28:G28"/>
    <mergeCell ref="B29:G29"/>
    <mergeCell ref="B31:G31"/>
    <mergeCell ref="B32:D32"/>
    <mergeCell ref="B33:G33"/>
    <mergeCell ref="B35:G35"/>
    <mergeCell ref="B37:G37"/>
    <mergeCell ref="B52:G52"/>
  </mergeCells>
  <printOptions/>
  <pageMargins left="0.7086614173228347" right="0.7086614173228347" top="0.54" bottom="0.43" header="0.31496062992125984" footer="0.31496062992125984"/>
  <pageSetup fitToHeight="2" horizontalDpi="600" verticalDpi="600" orientation="portrait" paperSize="9" scale="87" r:id="rId3"/>
  <rowBreaks count="2" manualBreakCount="2">
    <brk id="122" max="16383" man="1"/>
    <brk id="321" max="16383" man="1"/>
  </rowBreaks>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6146D0A105DD440BF8C490A5BFA6D2C" ma:contentTypeVersion="19" ma:contentTypeDescription="Ein neues Dokument erstellen." ma:contentTypeScope="" ma:versionID="543890b2fedc1c3f222adbb8e3c80ae7">
  <xsd:schema xmlns:xsd="http://www.w3.org/2001/XMLSchema" xmlns:xs="http://www.w3.org/2001/XMLSchema" xmlns:p="http://schemas.microsoft.com/office/2006/metadata/properties" xmlns:ns1="http://schemas.microsoft.com/sharepoint/v3" xmlns:ns2="271ca5f0-84cb-4b6e-9b4f-90b946af5809" xmlns:ns3="399b44f0-3234-46c9-af8e-78c8439c83e3" targetNamespace="http://schemas.microsoft.com/office/2006/metadata/properties" ma:root="true" ma:fieldsID="964a642eedfb6596183f0388b5d411ad" ns1:_="" ns2:_="" ns3:_="">
    <xsd:import namespace="http://schemas.microsoft.com/sharepoint/v3"/>
    <xsd:import namespace="271ca5f0-84cb-4b6e-9b4f-90b946af5809"/>
    <xsd:import namespace="399b44f0-3234-46c9-af8e-78c8439c83e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1:_ip_UnifiedCompliancePolicyProperties" minOccurs="0"/>
                <xsd:element ref="ns1:_ip_UnifiedCompliancePolicyUIActio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Eigenschaften der einheitlichen Compliancerichtlinie" ma:hidden="true" ma:internalName="_ip_UnifiedCompliancePolicyProperties">
      <xsd:simpleType>
        <xsd:restriction base="dms:Note"/>
      </xsd:simpleType>
    </xsd:element>
    <xsd:element name="_ip_UnifiedCompliancePolicyUIAction" ma:index="16" nillable="true" ma:displayName="UI-Aktion der einheitlichen Compliancerichtlini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1ca5f0-84cb-4b6e-9b4f-90b946af58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Bildmarkierungen" ma:readOnly="false" ma:fieldId="{5cf76f15-5ced-4ddc-b409-7134ff3c332f}" ma:taxonomyMulti="true" ma:sspId="32c89f05-3caf-4e22-94d4-d41a0b49f4c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9b44f0-3234-46c9-af8e-78c8439c83e3"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5" nillable="true" ma:displayName="Taxonomy Catch All Column" ma:hidden="true" ma:list="{43480210-b3fd-4740-889a-62b254316faf}" ma:internalName="TaxCatchAll" ma:showField="CatchAllData" ma:web="399b44f0-3234-46c9-af8e-78c8439c83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A0B574-0EBD-41F3-8197-DE74E71E8C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71ca5f0-84cb-4b6e-9b4f-90b946af5809"/>
    <ds:schemaRef ds:uri="399b44f0-3234-46c9-af8e-78c8439c83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B75903-4721-4A7C-BB7F-4DC17B9CF6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Heilken, Martin</dc:creator>
  <cp:keywords/>
  <dc:description>14.10.2009: Zwei Kommentare wurden deutlicher formuliert</dc:description>
  <cp:lastModifiedBy>Heilken, Martin</cp:lastModifiedBy>
  <cp:lastPrinted>2024-01-19T11:19:49Z</cp:lastPrinted>
  <dcterms:created xsi:type="dcterms:W3CDTF">2003-06-26T06:41:09Z</dcterms:created>
  <dcterms:modified xsi:type="dcterms:W3CDTF">2024-04-16T13:30:49Z</dcterms:modified>
  <cp:category/>
  <cp:version/>
  <cp:contentType/>
  <cp:contentStatus/>
</cp:coreProperties>
</file>